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1 住民健診及び結核予防接種実施状況" sheetId="1" r:id="rId4"/>
    <sheet state="visible" name="2 管理検診実施状況  (2)" sheetId="2" r:id="rId5"/>
    <sheet state="visible" name="3 接触者検診実施状況" sheetId="3" r:id="rId6"/>
    <sheet state="visible" name="4 結核患者登録及び抹消状況，年次別" sheetId="4" r:id="rId7"/>
    <sheet state="visible" name="5 年末現在登録患者数 (2)" sheetId="5" r:id="rId8"/>
    <sheet state="visible" name="6 年末現在登録患者受療状況  (2)" sheetId="6" r:id="rId9"/>
    <sheet state="visible" name="7 年末喀痰塗抹陽性患者 " sheetId="7" r:id="rId10"/>
    <sheet state="visible" name="8 結核登録患者数，活動性分類・年齢階級別 (2)" sheetId="8" r:id="rId11"/>
    <sheet state="visible" name="9 年度末現在勧告・措置入院患者数 (2)" sheetId="9" r:id="rId12"/>
    <sheet state="visible" name="10 保険の種類別医療の公費負担状況" sheetId="10" r:id="rId13"/>
  </sheets>
  <definedNames/>
  <calcPr/>
  <extLst>
    <ext uri="GoogleSheetsCustomDataVersion2">
      <go:sheetsCustomData xmlns:go="http://customooxmlschemas.google.com/" r:id="rId14" roundtripDataChecksum="MafvKCLfgd6XsA0Ai9a4t2RflmgQfVyxW2eIHCt2tZM="/>
    </ext>
  </extLst>
</workbook>
</file>

<file path=xl/sharedStrings.xml><?xml version="1.0" encoding="utf-8"?>
<sst xmlns="http://schemas.openxmlformats.org/spreadsheetml/2006/main" count="355" uniqueCount="173">
  <si>
    <t>§3　結核予防</t>
  </si>
  <si>
    <t>1　住民健診及び結核予防接種実施状況</t>
  </si>
  <si>
    <t>令和6年度</t>
  </si>
  <si>
    <t>区分</t>
  </si>
  <si>
    <t>エックス線間接撮影
受　　　 診 　　　数</t>
  </si>
  <si>
    <t>ＢＣＧ</t>
  </si>
  <si>
    <t>総数</t>
  </si>
  <si>
    <t>中央</t>
  </si>
  <si>
    <t>北</t>
  </si>
  <si>
    <t>東</t>
  </si>
  <si>
    <t>白石</t>
  </si>
  <si>
    <t>厚別</t>
  </si>
  <si>
    <t>豊平</t>
  </si>
  <si>
    <t>清田</t>
  </si>
  <si>
    <t>南</t>
  </si>
  <si>
    <t>西</t>
  </si>
  <si>
    <t>手稲</t>
  </si>
  <si>
    <t>北海道結核予防会
札幌複十字総合
健診センター</t>
  </si>
  <si>
    <t>北海道対がん協会
検診センター</t>
  </si>
  <si>
    <t>※　住民健診は、感染症の予防及び感染症の患者に対する医療に関する法律第53条の２第３項の規定に基づき、市長が一般住民を対象とする定期の健康診断を結核予防会及び対がん協会に委託し、各区内において実施した内訳である。</t>
  </si>
  <si>
    <t xml:space="preserve">　</t>
  </si>
  <si>
    <t>2　管理検診実施状況</t>
  </si>
  <si>
    <t>受診者数</t>
  </si>
  <si>
    <t>検査内訳</t>
  </si>
  <si>
    <t>検査成績</t>
  </si>
  <si>
    <t>エックス線撮影︵直接︶</t>
  </si>
  <si>
    <t>有所見</t>
  </si>
  <si>
    <t>無所見</t>
  </si>
  <si>
    <t>要医療</t>
  </si>
  <si>
    <t>精密検査</t>
  </si>
  <si>
    <t>経過観察</t>
  </si>
  <si>
    <t>結核予防会</t>
  </si>
  <si>
    <t>※　本表は、感染症の予防及び感染症の患者に対する医療に関する法律第53条の13の規定に基づき、治療終了後の患者のうち結核再発のおそれが著しい者に対して行った健康診断の実施状況である。</t>
  </si>
  <si>
    <t>資料　保健所感染症総合対策課</t>
  </si>
  <si>
    <t>3　接触者健診実施状況</t>
  </si>
  <si>
    <t>ツ反</t>
  </si>
  <si>
    <t>IGRA</t>
  </si>
  <si>
    <t>喀痰検査</t>
  </si>
  <si>
    <t>塗抹</t>
  </si>
  <si>
    <t>培養</t>
  </si>
  <si>
    <t>治　ゆ</t>
  </si>
  <si>
    <t>予防内服</t>
  </si>
  <si>
    <t>指定医療機関</t>
  </si>
  <si>
    <t>※　本表は、感染症の予防及び感染症の患者に対する医療に関する法律第17条の規定に基づく結核患者の接触者に対する健康診断の実施状況である。</t>
  </si>
  <si>
    <t>4　結核患者登録及び抹消状況、年次別</t>
  </si>
  <si>
    <t>区   分</t>
  </si>
  <si>
    <t>前年末
現   在</t>
  </si>
  <si>
    <t>登録</t>
  </si>
  <si>
    <t>抹消</t>
  </si>
  <si>
    <t>年　末
現　在</t>
  </si>
  <si>
    <t>総　数</t>
  </si>
  <si>
    <t>新　規</t>
  </si>
  <si>
    <t>転　入　　　その他</t>
  </si>
  <si>
    <t>死　亡</t>
  </si>
  <si>
    <t>転　出　　　その他</t>
  </si>
  <si>
    <t xml:space="preserve"> 平成9年</t>
  </si>
  <si>
    <t>10</t>
  </si>
  <si>
    <t>＊1,328</t>
  </si>
  <si>
    <t>11</t>
  </si>
  <si>
    <t>＊1,227</t>
  </si>
  <si>
    <t>12</t>
  </si>
  <si>
    <t>13</t>
  </si>
  <si>
    <t>14</t>
  </si>
  <si>
    <t>15</t>
  </si>
  <si>
    <t>16</t>
  </si>
  <si>
    <t>17</t>
  </si>
  <si>
    <t>18</t>
  </si>
  <si>
    <t>令和元年</t>
  </si>
  <si>
    <t>＊493</t>
  </si>
  <si>
    <t>＊297</t>
  </si>
  <si>
    <t xml:space="preserve">※　本表は、結核患者の登録及び抹消状況である。    </t>
  </si>
  <si>
    <t xml:space="preserve">      なお、死亡の欄は、結核登録患者が結核以外の死因により死亡した数を含んでいる。</t>
  </si>
  <si>
    <t>※　平成１１年の前年末現在と平成10年末現在の数が一致しないのは、非定型抗酸菌症の101人を除いたことによる。</t>
  </si>
  <si>
    <t>※　令和2年の前年末現在に登録総数を加え、抹消総数を引いた数が年末現在の数と一致しないのは、令和元年以前に抹消すべき患者186人を除いたことによる。</t>
  </si>
  <si>
    <t>5　年末現在登録患者数（活動性分類・年齢階級別）</t>
  </si>
  <si>
    <t>令和6年</t>
  </si>
  <si>
    <t>区　　　　　　　分</t>
  </si>
  <si>
    <t>0～4歳</t>
  </si>
  <si>
    <t>5～9</t>
  </si>
  <si>
    <t>10～14</t>
  </si>
  <si>
    <t>15～19</t>
  </si>
  <si>
    <t>20～29</t>
  </si>
  <si>
    <t>30～39</t>
  </si>
  <si>
    <t>40～49</t>
  </si>
  <si>
    <t>50～59</t>
  </si>
  <si>
    <t>60～69</t>
  </si>
  <si>
    <t>70～</t>
  </si>
  <si>
    <t>不詳</t>
  </si>
  <si>
    <t>総　　　　　　　数</t>
  </si>
  <si>
    <t>抹陽性
喀痰塗</t>
  </si>
  <si>
    <t>初回治療</t>
  </si>
  <si>
    <t>再治療</t>
  </si>
  <si>
    <t>その他の結核菌陽性</t>
  </si>
  <si>
    <t>菌陰性・その他</t>
  </si>
  <si>
    <t>肺外結核活動性</t>
  </si>
  <si>
    <t>不活動性結核</t>
  </si>
  <si>
    <t>活動性不明</t>
  </si>
  <si>
    <t>（別掲） 潜在性結核感染症</t>
  </si>
  <si>
    <t>6　年末現在結核登録患者数（活動性分類・受療状況別）</t>
  </si>
  <si>
    <t>区    分</t>
  </si>
  <si>
    <t xml:space="preserve">　　活　　　　　　　　　　　　　動　　　　　　　　　　　　　性　　　　　　　　　　　　　結　　　　　　　　　　　　　核</t>
  </si>
  <si>
    <t>（別掲）潜在性結核感染症</t>
  </si>
  <si>
    <t>肺結核活動性</t>
  </si>
  <si>
    <t>登録時喀痰塗抹陽性</t>
  </si>
  <si>
    <t>登録時その他
の結核菌陽性</t>
  </si>
  <si>
    <t>登録時菌陰性
・その他</t>
  </si>
  <si>
    <t>治療中</t>
  </si>
  <si>
    <t>観察中</t>
  </si>
  <si>
    <t>4年</t>
  </si>
  <si>
    <t>5年</t>
  </si>
  <si>
    <t>6年</t>
  </si>
  <si>
    <t>入院</t>
  </si>
  <si>
    <t>在宅医療</t>
  </si>
  <si>
    <t>医療なし</t>
  </si>
  <si>
    <t>不明</t>
  </si>
  <si>
    <t>7　年末現在肺結核登録患者中登録時喀痰塗抹陽性患者数（受療状況別）</t>
  </si>
  <si>
    <t>総　　　　　数</t>
  </si>
  <si>
    <t>生活保護法</t>
  </si>
  <si>
    <t>被用者保険</t>
  </si>
  <si>
    <t>国　　民　　健　　康　　保　　険</t>
  </si>
  <si>
    <t>後期高齢者医療</t>
  </si>
  <si>
    <t>その他</t>
  </si>
  <si>
    <t>不　　明</t>
  </si>
  <si>
    <t>本　　　　人</t>
  </si>
  <si>
    <t>家　　　　族</t>
  </si>
  <si>
    <t>一　　　　般</t>
  </si>
  <si>
    <t>退職本人</t>
  </si>
  <si>
    <t>退職家族</t>
  </si>
  <si>
    <t>総　　　　数</t>
  </si>
  <si>
    <t>入　　　　院</t>
  </si>
  <si>
    <t>治療なし</t>
  </si>
  <si>
    <t>不　　　　明</t>
  </si>
  <si>
    <t xml:space="preserve"> </t>
  </si>
  <si>
    <t>8　結核新登録患者数（活動性分類・年齢階級別）</t>
  </si>
  <si>
    <t>0歳～4歳</t>
  </si>
  <si>
    <t>不　詳</t>
  </si>
  <si>
    <t>喀痰塗抹陽性</t>
  </si>
  <si>
    <t>※　本表は、感染症の予防及び感染症の患者に対する医療に関する法律第53条の12の規定に基づき保健所が登　録した結核患者の状況について計上したものである。</t>
  </si>
  <si>
    <t>9　年度末現在勧告・措置入院患者数</t>
  </si>
  <si>
    <t>区　　分</t>
  </si>
  <si>
    <t>総　　数</t>
  </si>
  <si>
    <t>国民健康保険</t>
  </si>
  <si>
    <r>
      <rPr>
        <rFont val="MS PMincho"/>
        <color theme="1"/>
        <sz val="10.0"/>
      </rPr>
      <t xml:space="preserve">後期高齢者医療
</t>
    </r>
    <r>
      <rPr>
        <rFont val="Arial"/>
        <color theme="1"/>
        <sz val="7.0"/>
      </rPr>
      <t>（19年度末については老人保健法）</t>
    </r>
  </si>
  <si>
    <t>生　　活
保護法</t>
  </si>
  <si>
    <t>本　　人</t>
  </si>
  <si>
    <t>家　　族</t>
  </si>
  <si>
    <t>一　　般</t>
  </si>
  <si>
    <t>平　 　　成
19年度末</t>
  </si>
  <si>
    <t>20年度末</t>
  </si>
  <si>
    <t>21年度末</t>
  </si>
  <si>
    <t>22年度末</t>
  </si>
  <si>
    <t>23年度末</t>
  </si>
  <si>
    <t>24年度末</t>
  </si>
  <si>
    <t>25年度末</t>
  </si>
  <si>
    <t>26年度末</t>
  </si>
  <si>
    <t>27年度末</t>
  </si>
  <si>
    <t>28年度末</t>
  </si>
  <si>
    <t>29年度末</t>
  </si>
  <si>
    <t>30年度末</t>
  </si>
  <si>
    <t>令　　　 和
元年度末</t>
  </si>
  <si>
    <t>2年度末</t>
  </si>
  <si>
    <t>3年度末</t>
  </si>
  <si>
    <t>4年度末</t>
  </si>
  <si>
    <t>5年度末</t>
  </si>
  <si>
    <t>6年度末</t>
  </si>
  <si>
    <t>※　感染症の予防及び感染症の患者に対する医療に関する法律第37条第1項の規定に基づく公費負担申請の内訳である。</t>
  </si>
  <si>
    <t>10　保険の種類等別医療の公費負担状況</t>
  </si>
  <si>
    <t>後期高齢
者医療</t>
  </si>
  <si>
    <t>生　 活
保護法</t>
  </si>
  <si>
    <t>申請</t>
  </si>
  <si>
    <t>合格</t>
  </si>
  <si>
    <t>承認</t>
  </si>
  <si>
    <t>※　本表は、感染症の予防及び感染症の患者に対する医療に関する法律第37条の2第1項の規定に基づく公費負担申請の内訳である。</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</si>
</sst>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_ * #,##0_ ;_ * \-#,##0_ ;_ * &quot;-&quot;_ ;_ @_ "/>
    <numFmt numFmtId="165" formatCode="#,##0_ "/>
    <numFmt numFmtId="166" formatCode="_ * #,##0;_ * \-#,##0;_ * &quot;-&quot;;_ @_ "/>
    <numFmt numFmtId="167" formatCode="0_);[Red]\(0\)"/>
  </numFmts>
  <fonts count="25">
    <font>
      <sz val="11.0"/>
      <color rgb="FF000000"/>
      <name val="MS PGothic"/>
      <scheme val="minor"/>
    </font>
    <font>
      <sz val="14.0"/>
      <color theme="1"/>
      <name val="MS PMincho"/>
    </font>
    <font>
      <sz val="11.0"/>
      <color theme="1"/>
      <name val="MS PMincho"/>
    </font>
    <font>
      <sz val="12.0"/>
      <color rgb="FF000000"/>
      <name val="MS PGothic"/>
    </font>
    <font>
      <sz val="11.0"/>
      <color rgb="FF000000"/>
      <name val="MS PMincho"/>
    </font>
    <font>
      <sz val="10.0"/>
      <color rgb="FF000000"/>
      <name val="MS PMincho"/>
    </font>
    <font>
      <sz val="10.0"/>
      <color theme="1"/>
      <name val="MS PMincho"/>
    </font>
    <font/>
    <font>
      <b/>
      <sz val="10.0"/>
      <color rgb="FF000000"/>
      <name val="MS PMincho"/>
    </font>
    <font>
      <b/>
      <sz val="11.0"/>
      <color rgb="FF000000"/>
      <name val="MS PGothic"/>
    </font>
    <font>
      <sz val="9.0"/>
      <color rgb="FF000000"/>
      <name val="MS PMincho"/>
    </font>
    <font>
      <sz val="11.0"/>
      <color theme="1"/>
      <name val="MS PGothic"/>
    </font>
    <font>
      <sz val="9.0"/>
      <color theme="1"/>
      <name val="MS PMincho"/>
    </font>
    <font>
      <sz val="8.0"/>
      <color theme="1"/>
      <name val="MS PMincho"/>
    </font>
    <font>
      <sz val="11.0"/>
      <color rgb="FFFF0000"/>
      <name val="MS PMincho"/>
    </font>
    <font>
      <b/>
      <sz val="11.0"/>
      <color rgb="FF000000"/>
      <name val="ＭＳ ゴシック"/>
    </font>
    <font>
      <sz val="10.0"/>
      <color rgb="FF000000"/>
      <name val="MS PGothic"/>
    </font>
    <font>
      <sz val="11.0"/>
      <color rgb="FF000000"/>
      <name val="MS PGothic"/>
    </font>
    <font>
      <sz val="12.0"/>
      <color theme="1"/>
      <name val="MS PGothic"/>
    </font>
    <font>
      <b/>
      <sz val="9.0"/>
      <color rgb="FF000000"/>
      <name val="MS PMincho"/>
    </font>
    <font>
      <b/>
      <sz val="9.0"/>
      <color rgb="FF000000"/>
      <name val="MS PGothic"/>
    </font>
    <font>
      <sz val="9.0"/>
      <color rgb="FF000000"/>
      <name val="MS PGothic"/>
    </font>
    <font>
      <b/>
      <sz val="10.0"/>
      <color rgb="FF000000"/>
      <name val="MS PGothic"/>
    </font>
    <font>
      <b/>
      <sz val="10.0"/>
      <color theme="1"/>
      <name val="MS PMincho"/>
    </font>
    <font>
      <b/>
      <sz val="11.0"/>
      <color theme="1"/>
      <name val="MS PGothic"/>
    </font>
  </fonts>
  <fills count="2">
    <fill>
      <patternFill patternType="none"/>
    </fill>
    <fill>
      <patternFill patternType="lightGray"/>
    </fill>
  </fills>
  <borders count="53">
    <border/>
    <border>
      <left style="thin">
        <color rgb="FF000000"/>
      </left>
      <right style="hair">
        <color rgb="FF000000"/>
      </right>
      <top style="thin">
        <color rgb="FF000000"/>
      </top>
    </border>
    <border>
      <left style="hair">
        <color rgb="FF000000"/>
      </left>
      <right style="hair">
        <color rgb="FF000000"/>
      </right>
      <top style="thin">
        <color rgb="FF000000"/>
      </top>
    </border>
    <border>
      <left style="hair">
        <color rgb="FF000000"/>
      </left>
      <right style="thin">
        <color rgb="FF000000"/>
      </right>
      <top style="thin">
        <color rgb="FF000000"/>
      </top>
    </border>
    <border>
      <left style="thin">
        <color rgb="FF000000"/>
      </left>
      <right style="hair">
        <color rgb="FF000000"/>
      </right>
    </border>
    <border>
      <left style="hair">
        <color rgb="FF000000"/>
      </left>
      <right style="hair">
        <color rgb="FF000000"/>
      </right>
    </border>
    <border>
      <left style="hair">
        <color rgb="FF000000"/>
      </left>
      <right style="thin">
        <color rgb="FF000000"/>
      </right>
    </border>
    <border>
      <left style="thin">
        <color rgb="FF000000"/>
      </left>
      <right style="hair">
        <color rgb="FF000000"/>
      </right>
      <bottom style="hair">
        <color rgb="FF000000"/>
      </bottom>
    </border>
    <border>
      <left style="hair">
        <color rgb="FF000000"/>
      </left>
      <right style="hair">
        <color rgb="FF000000"/>
      </right>
      <bottom style="hair">
        <color rgb="FF000000"/>
      </bottom>
    </border>
    <border>
      <left style="hair">
        <color rgb="FF000000"/>
      </left>
      <right style="thin">
        <color rgb="FF000000"/>
      </right>
      <bottom style="hair">
        <color rgb="FF000000"/>
      </bottom>
    </border>
    <border>
      <left style="thin">
        <color rgb="FF000000"/>
      </left>
      <right style="hair">
        <color rgb="FF000000"/>
      </right>
      <top style="hair">
        <color rgb="FF000000"/>
      </top>
      <bottom style="hair">
        <color rgb="FF000000"/>
      </bottom>
    </border>
    <border>
      <left style="hair">
        <color rgb="FF000000"/>
      </left>
      <right style="hair">
        <color rgb="FF000000"/>
      </right>
      <top style="hair">
        <color rgb="FF000000"/>
      </top>
      <bottom style="hair">
        <color rgb="FF000000"/>
      </bottom>
    </border>
    <border>
      <left style="hair">
        <color rgb="FF000000"/>
      </left>
      <right style="thin">
        <color rgb="FF000000"/>
      </right>
      <top style="hair">
        <color rgb="FF000000"/>
      </top>
      <bottom style="hair">
        <color rgb="FF000000"/>
      </bottom>
    </border>
    <border>
      <left style="thin">
        <color rgb="FF000000"/>
      </left>
      <right style="hair">
        <color rgb="FF000000"/>
      </right>
      <top style="hair">
        <color rgb="FF000000"/>
      </top>
    </border>
    <border>
      <left style="hair">
        <color rgb="FF000000"/>
      </left>
      <right style="hair">
        <color rgb="FF000000"/>
      </right>
      <top style="hair">
        <color rgb="FF000000"/>
      </top>
    </border>
    <border>
      <left style="hair">
        <color rgb="FF000000"/>
      </left>
      <right style="thin">
        <color rgb="FF000000"/>
      </right>
      <top style="hair">
        <color rgb="FF000000"/>
      </top>
    </border>
    <border>
      <left style="thin">
        <color rgb="FF000000"/>
      </left>
      <right style="hair">
        <color rgb="FF000000"/>
      </right>
      <bottom style="thin">
        <color rgb="FF000000"/>
      </bottom>
    </border>
    <border>
      <left style="hair">
        <color rgb="FF000000"/>
      </left>
      <right style="hair">
        <color rgb="FF000000"/>
      </right>
      <bottom style="thin">
        <color rgb="FF000000"/>
      </bottom>
    </border>
    <border>
      <left style="hair">
        <color rgb="FF000000"/>
      </left>
      <right style="thin">
        <color rgb="FF000000"/>
      </right>
      <bottom style="thin">
        <color rgb="FF000000"/>
      </bottom>
    </border>
    <border>
      <right style="hair">
        <color rgb="FF000000"/>
      </right>
      <top style="thin">
        <color rgb="FF000000"/>
      </top>
    </border>
    <border>
      <left style="hair">
        <color rgb="FF000000"/>
      </left>
      <top style="thin">
        <color rgb="FF000000"/>
      </top>
      <bottom style="hair">
        <color rgb="FF000000"/>
      </bottom>
    </border>
    <border>
      <top style="thin">
        <color rgb="FF000000"/>
      </top>
      <bottom style="hair">
        <color rgb="FF000000"/>
      </bottom>
    </border>
    <border>
      <right style="thin">
        <color rgb="FF000000"/>
      </right>
      <top style="thin">
        <color rgb="FF000000"/>
      </top>
      <bottom style="hair">
        <color rgb="FF000000"/>
      </bottom>
    </border>
    <border>
      <right style="hair">
        <color rgb="FF000000"/>
      </right>
    </border>
    <border>
      <top style="hair">
        <color rgb="FF000000"/>
      </top>
      <bottom style="hair">
        <color rgb="FF000000"/>
      </bottom>
    </border>
    <border>
      <right style="hair">
        <color rgb="FF000000"/>
      </right>
      <top style="hair">
        <color rgb="FF000000"/>
      </top>
      <bottom style="hair">
        <color rgb="FF000000"/>
      </bottom>
    </border>
    <border>
      <right style="hair">
        <color rgb="FF000000"/>
      </right>
      <top style="hair">
        <color rgb="FF000000"/>
      </top>
      <bottom style="thin">
        <color rgb="FF000000"/>
      </bottom>
    </border>
    <border>
      <left style="hair">
        <color rgb="FF000000"/>
      </left>
      <right style="hair">
        <color rgb="FF000000"/>
      </right>
      <top style="hair">
        <color rgb="FF000000"/>
      </top>
      <bottom style="thin">
        <color rgb="FF000000"/>
      </bottom>
    </border>
    <border>
      <left style="hair">
        <color rgb="FF000000"/>
      </left>
      <right style="thin">
        <color rgb="FF000000"/>
      </right>
      <top style="hair">
        <color rgb="FF000000"/>
      </top>
      <bottom style="thin">
        <color rgb="FF000000"/>
      </bottom>
    </border>
    <border>
      <right style="hair">
        <color rgb="FF000000"/>
      </right>
      <top style="thin">
        <color rgb="FF000000"/>
      </top>
      <bottom style="hair">
        <color rgb="FF000000"/>
      </bottom>
    </border>
    <border>
      <left style="hair">
        <color rgb="FF000000"/>
      </left>
      <top style="hair">
        <color rgb="FF000000"/>
      </top>
      <bottom style="hair">
        <color rgb="FF000000"/>
      </bottom>
    </border>
    <border>
      <right style="hair">
        <color rgb="FF000000"/>
      </right>
      <bottom style="hair">
        <color rgb="FF000000"/>
      </bottom>
    </border>
    <border>
      <left style="hair">
        <color rgb="FF000000"/>
      </left>
    </border>
    <border>
      <right style="thin">
        <color rgb="FF000000"/>
      </right>
    </border>
    <border>
      <right style="hair">
        <color rgb="FF000000"/>
      </right>
      <bottom style="thin">
        <color rgb="FF000000"/>
      </bottom>
    </border>
    <border>
      <left style="hair">
        <color rgb="FF000000"/>
      </left>
      <bottom style="thin">
        <color rgb="FF000000"/>
      </bottom>
    </border>
    <border>
      <left style="hair">
        <color rgb="FF000000"/>
      </left>
      <right style="hair">
        <color rgb="FF000000"/>
      </right>
      <top style="thin">
        <color rgb="FF000000"/>
      </top>
      <bottom style="hair">
        <color rgb="FF000000"/>
      </bottom>
    </border>
    <border>
      <left style="hair">
        <color rgb="FF000000"/>
      </left>
      <right style="thin">
        <color rgb="FF000000"/>
      </right>
      <top style="thin">
        <color rgb="FF000000"/>
      </top>
      <bottom style="hair">
        <color rgb="FF000000"/>
      </bottom>
    </border>
    <border>
      <top style="thin">
        <color rgb="FF000000"/>
      </top>
      <bottom style="thin">
        <color rgb="FF000000"/>
      </bottom>
    </border>
    <border>
      <right style="hair">
        <color rgb="FF000000"/>
      </right>
      <top style="thin">
        <color rgb="FF000000"/>
      </top>
      <bottom style="thin">
        <color rgb="FF000000"/>
      </bottom>
    </border>
    <border>
      <left style="hair">
        <color rgb="FF000000"/>
      </left>
      <right style="hair">
        <color rgb="FF000000"/>
      </right>
      <top style="thin">
        <color rgb="FF000000"/>
      </top>
      <bottom style="thin">
        <color rgb="FF000000"/>
      </bottom>
    </border>
    <border>
      <left style="hair">
        <color rgb="FF000000"/>
      </left>
      <right style="thin">
        <color rgb="FF000000"/>
      </right>
      <top style="thin">
        <color rgb="FF000000"/>
      </top>
      <bottom style="thin">
        <color rgb="FF000000"/>
      </bottom>
    </border>
    <border>
      <top style="thin">
        <color rgb="FF000000"/>
      </top>
    </border>
    <border>
      <left style="hair">
        <color rgb="FF000000"/>
      </left>
      <top style="thin">
        <color rgb="FF000000"/>
      </top>
    </border>
    <border>
      <right style="thin">
        <color rgb="FF000000"/>
      </right>
      <top style="thin">
        <color rgb="FF000000"/>
      </top>
    </border>
    <border>
      <top style="hair">
        <color rgb="FF000000"/>
      </top>
    </border>
    <border>
      <right style="hair">
        <color rgb="FF000000"/>
      </right>
      <top style="hair">
        <color rgb="FF000000"/>
      </top>
    </border>
    <border>
      <left style="hair">
        <color rgb="FF000000"/>
      </left>
      <bottom style="hair">
        <color rgb="FF000000"/>
      </bottom>
    </border>
    <border>
      <bottom style="hair">
        <color rgb="FF000000"/>
      </bottom>
    </border>
    <border>
      <right style="thin">
        <color rgb="FF000000"/>
      </right>
      <bottom style="hair">
        <color rgb="FF000000"/>
      </bottom>
    </border>
    <border>
      <left style="hair">
        <color rgb="FF000000"/>
      </left>
      <top style="hair">
        <color rgb="FF000000"/>
      </top>
    </border>
    <border>
      <right style="thin">
        <color rgb="FF000000"/>
      </right>
      <top style="hair">
        <color rgb="FF000000"/>
      </top>
    </border>
    <border>
      <bottom style="thin">
        <color rgb="FF000000"/>
      </bottom>
    </border>
  </borders>
  <cellStyleXfs count="1">
    <xf borderId="0" fillId="0" fontId="0" numFmtId="0" applyAlignment="1" applyFont="1"/>
  </cellStyleXfs>
  <cellXfs count="260">
    <xf borderId="0" fillId="0" fontId="0" numFmtId="0" xfId="0" applyAlignment="1" applyFont="1">
      <alignment readingOrder="0" shrinkToFit="0" vertical="bottom" wrapText="0"/>
    </xf>
    <xf borderId="0" fillId="0" fontId="1" numFmtId="0" xfId="0" applyAlignment="1" applyFont="1">
      <alignment horizontal="left" shrinkToFit="0" vertical="center" wrapText="0"/>
    </xf>
    <xf borderId="0" fillId="0" fontId="2" numFmtId="0" xfId="0" applyAlignment="1" applyFont="1">
      <alignment shrinkToFit="0" vertical="bottom" wrapText="0"/>
    </xf>
    <xf borderId="0" fillId="0" fontId="3" numFmtId="0" xfId="0" applyAlignment="1" applyFont="1">
      <alignment horizontal="left" shrinkToFit="0" vertical="center" wrapText="0"/>
    </xf>
    <xf borderId="0" fillId="0" fontId="4" numFmtId="0" xfId="0" applyAlignment="1" applyFont="1">
      <alignment shrinkToFit="0" vertical="bottom" wrapText="0"/>
    </xf>
    <xf borderId="0" fillId="0" fontId="5" numFmtId="0" xfId="0" applyAlignment="1" applyFont="1">
      <alignment horizontal="right" shrinkToFit="0" vertical="center" wrapText="0"/>
    </xf>
    <xf borderId="1" fillId="0" fontId="5" numFmtId="0" xfId="0" applyAlignment="1" applyBorder="1" applyFont="1">
      <alignment horizontal="center" shrinkToFit="0" vertical="center" wrapText="0"/>
    </xf>
    <xf borderId="2" fillId="0" fontId="5" numFmtId="0" xfId="0" applyAlignment="1" applyBorder="1" applyFont="1">
      <alignment horizontal="center" shrinkToFit="0" vertical="center" wrapText="1"/>
    </xf>
    <xf borderId="3" fillId="0" fontId="5" numFmtId="0" xfId="0" applyAlignment="1" applyBorder="1" applyFont="1">
      <alignment horizontal="center" shrinkToFit="0" vertical="center" wrapText="1"/>
    </xf>
    <xf borderId="0" fillId="0" fontId="6" numFmtId="0" xfId="0" applyAlignment="1" applyFont="1">
      <alignment shrinkToFit="0" vertical="bottom" wrapText="0"/>
    </xf>
    <xf borderId="4" fillId="0" fontId="7" numFmtId="0" xfId="0" applyBorder="1" applyFont="1"/>
    <xf borderId="5" fillId="0" fontId="7" numFmtId="0" xfId="0" applyBorder="1" applyFont="1"/>
    <xf borderId="6" fillId="0" fontId="7" numFmtId="0" xfId="0" applyBorder="1" applyFont="1"/>
    <xf borderId="7" fillId="0" fontId="7" numFmtId="0" xfId="0" applyBorder="1" applyFont="1"/>
    <xf borderId="8" fillId="0" fontId="7" numFmtId="0" xfId="0" applyBorder="1" applyFont="1"/>
    <xf borderId="9" fillId="0" fontId="7" numFmtId="0" xfId="0" applyBorder="1" applyFont="1"/>
    <xf borderId="10" fillId="0" fontId="8" numFmtId="0" xfId="0" applyAlignment="1" applyBorder="1" applyFont="1">
      <alignment horizontal="center" shrinkToFit="0" vertical="center" wrapText="0"/>
    </xf>
    <xf borderId="11" fillId="0" fontId="9" numFmtId="164" xfId="0" applyAlignment="1" applyBorder="1" applyFont="1" applyNumberFormat="1">
      <alignment shrinkToFit="0" vertical="center" wrapText="0"/>
    </xf>
    <xf borderId="12" fillId="0" fontId="9" numFmtId="164" xfId="0" applyAlignment="1" applyBorder="1" applyFont="1" applyNumberFormat="1">
      <alignment shrinkToFit="0" vertical="center" wrapText="0"/>
    </xf>
    <xf borderId="13" fillId="0" fontId="5" numFmtId="0" xfId="0" applyAlignment="1" applyBorder="1" applyFont="1">
      <alignment horizontal="center" shrinkToFit="0" vertical="center" wrapText="0"/>
    </xf>
    <xf borderId="14" fillId="0" fontId="2" numFmtId="164" xfId="0" applyAlignment="1" applyBorder="1" applyFont="1" applyNumberFormat="1">
      <alignment shrinkToFit="0" vertical="center" wrapText="0"/>
    </xf>
    <xf borderId="15" fillId="0" fontId="4" numFmtId="164" xfId="0" applyAlignment="1" applyBorder="1" applyFont="1" applyNumberFormat="1">
      <alignment horizontal="right" shrinkToFit="0" vertical="center" wrapText="0"/>
    </xf>
    <xf borderId="4" fillId="0" fontId="5" numFmtId="0" xfId="0" applyAlignment="1" applyBorder="1" applyFont="1">
      <alignment horizontal="center" shrinkToFit="0" vertical="center" wrapText="0"/>
    </xf>
    <xf borderId="5" fillId="0" fontId="2" numFmtId="164" xfId="0" applyAlignment="1" applyBorder="1" applyFont="1" applyNumberFormat="1">
      <alignment shrinkToFit="0" vertical="center" wrapText="0"/>
    </xf>
    <xf borderId="6" fillId="0" fontId="4" numFmtId="165" xfId="0" applyAlignment="1" applyBorder="1" applyFont="1" applyNumberFormat="1">
      <alignment shrinkToFit="0" vertical="center" wrapText="0"/>
    </xf>
    <xf borderId="4" fillId="0" fontId="5" numFmtId="0" xfId="0" applyAlignment="1" applyBorder="1" applyFont="1">
      <alignment horizontal="center" shrinkToFit="0" vertical="center" wrapText="1"/>
    </xf>
    <xf borderId="16" fillId="0" fontId="10" numFmtId="0" xfId="0" applyAlignment="1" applyBorder="1" applyFont="1">
      <alignment horizontal="center" shrinkToFit="0" vertical="center" wrapText="1"/>
    </xf>
    <xf borderId="17" fillId="0" fontId="2" numFmtId="164" xfId="0" applyAlignment="1" applyBorder="1" applyFont="1" applyNumberFormat="1">
      <alignment horizontal="right" shrinkToFit="0" vertical="center" wrapText="0"/>
    </xf>
    <xf borderId="18" fillId="0" fontId="11" numFmtId="164" xfId="0" applyAlignment="1" applyBorder="1" applyFont="1" applyNumberFormat="1">
      <alignment horizontal="right" shrinkToFit="0" vertical="center" wrapText="0"/>
    </xf>
    <xf borderId="0" fillId="0" fontId="5" numFmtId="0" xfId="0" applyAlignment="1" applyFont="1">
      <alignment shrinkToFit="0" vertical="center" wrapText="1"/>
    </xf>
    <xf borderId="0" fillId="0" fontId="5" numFmtId="0" xfId="0" applyAlignment="1" applyFont="1">
      <alignment shrinkToFit="0" vertical="center" wrapText="0"/>
    </xf>
    <xf borderId="0" fillId="0" fontId="11" numFmtId="0" xfId="0" applyAlignment="1" applyFont="1">
      <alignment shrinkToFit="0" vertical="bottom" wrapText="0"/>
    </xf>
    <xf borderId="0" fillId="0" fontId="4" numFmtId="0" xfId="0" applyAlignment="1" applyFont="1">
      <alignment shrinkToFit="0" vertical="center" wrapText="0"/>
    </xf>
    <xf borderId="0" fillId="0" fontId="5" numFmtId="0" xfId="0" applyAlignment="1" applyFont="1">
      <alignment horizontal="right" shrinkToFit="0" vertical="bottom" wrapText="0"/>
    </xf>
    <xf borderId="0" fillId="0" fontId="3" numFmtId="0" xfId="0" applyAlignment="1" applyFont="1">
      <alignment shrinkToFit="0" vertical="center" wrapText="0"/>
    </xf>
    <xf borderId="0" fillId="0" fontId="6" numFmtId="0" xfId="0" applyAlignment="1" applyFont="1">
      <alignment horizontal="right" shrinkToFit="0" vertical="center" wrapText="0"/>
    </xf>
    <xf borderId="19" fillId="0" fontId="5" numFmtId="0" xfId="0" applyAlignment="1" applyBorder="1" applyFont="1">
      <alignment horizontal="center" shrinkToFit="0" vertical="center" wrapText="0"/>
    </xf>
    <xf borderId="2" fillId="0" fontId="5" numFmtId="0" xfId="0" applyAlignment="1" applyBorder="1" applyFont="1">
      <alignment horizontal="center" shrinkToFit="0" textRotation="255" vertical="center" wrapText="0"/>
    </xf>
    <xf borderId="20" fillId="0" fontId="5" numFmtId="0" xfId="0" applyAlignment="1" applyBorder="1" applyFont="1">
      <alignment shrinkToFit="0" vertical="center" wrapText="0"/>
    </xf>
    <xf borderId="20" fillId="0" fontId="5" numFmtId="0" xfId="0" applyAlignment="1" applyBorder="1" applyFont="1">
      <alignment horizontal="center" shrinkToFit="0" vertical="center" wrapText="0"/>
    </xf>
    <xf borderId="21" fillId="0" fontId="7" numFmtId="0" xfId="0" applyBorder="1" applyFont="1"/>
    <xf borderId="22" fillId="0" fontId="7" numFmtId="0" xfId="0" applyBorder="1" applyFont="1"/>
    <xf borderId="23" fillId="0" fontId="7" numFmtId="0" xfId="0" applyBorder="1" applyFont="1"/>
    <xf borderId="14" fillId="0" fontId="12" numFmtId="0" xfId="0" applyAlignment="1" applyBorder="1" applyFont="1">
      <alignment horizontal="center" shrinkToFit="0" textRotation="255" vertical="center" wrapText="1"/>
    </xf>
    <xf borderId="14" fillId="0" fontId="5" numFmtId="0" xfId="0" applyAlignment="1" applyBorder="1" applyFont="1">
      <alignment horizontal="center" shrinkToFit="0" textRotation="255" vertical="center" wrapText="0"/>
    </xf>
    <xf borderId="24" fillId="0" fontId="5" numFmtId="0" xfId="0" applyAlignment="1" applyBorder="1" applyFont="1">
      <alignment horizontal="center" shrinkToFit="0" vertical="center" wrapText="0"/>
    </xf>
    <xf borderId="24" fillId="0" fontId="7" numFmtId="0" xfId="0" applyBorder="1" applyFont="1"/>
    <xf borderId="25" fillId="0" fontId="7" numFmtId="0" xfId="0" applyBorder="1" applyFont="1"/>
    <xf borderId="15" fillId="0" fontId="5" numFmtId="0" xfId="0" applyAlignment="1" applyBorder="1" applyFont="1">
      <alignment horizontal="center" shrinkToFit="0" textRotation="255" vertical="center" wrapText="0"/>
    </xf>
    <xf borderId="14" fillId="0" fontId="5" numFmtId="0" xfId="0" applyAlignment="1" applyBorder="1" applyFont="1">
      <alignment horizontal="center" shrinkToFit="0" textRotation="255" vertical="center" wrapText="1"/>
    </xf>
    <xf borderId="26" fillId="0" fontId="13" numFmtId="0" xfId="0" applyAlignment="1" applyBorder="1" applyFont="1">
      <alignment horizontal="center" shrinkToFit="0" vertical="center" wrapText="0"/>
    </xf>
    <xf borderId="27" fillId="0" fontId="2" numFmtId="164" xfId="0" applyAlignment="1" applyBorder="1" applyFont="1" applyNumberFormat="1">
      <alignment shrinkToFit="0" vertical="center" wrapText="0"/>
    </xf>
    <xf borderId="28" fillId="0" fontId="2" numFmtId="164" xfId="0" applyAlignment="1" applyBorder="1" applyFont="1" applyNumberFormat="1">
      <alignment shrinkToFit="0" vertical="center" wrapText="0"/>
    </xf>
    <xf borderId="0" fillId="0" fontId="2" numFmtId="0" xfId="0" applyAlignment="1" applyFont="1">
      <alignment horizontal="center" shrinkToFit="0" vertical="center" wrapText="0"/>
    </xf>
    <xf borderId="0" fillId="0" fontId="2" numFmtId="165" xfId="0" applyAlignment="1" applyFont="1" applyNumberFormat="1">
      <alignment shrinkToFit="0" vertical="center" wrapText="0"/>
    </xf>
    <xf borderId="0" fillId="0" fontId="6" numFmtId="0" xfId="0" applyAlignment="1" applyFont="1">
      <alignment horizontal="left" shrinkToFit="0" vertical="top" wrapText="1"/>
    </xf>
    <xf borderId="0" fillId="0" fontId="14" numFmtId="0" xfId="0" applyAlignment="1" applyFont="1">
      <alignment shrinkToFit="0" vertical="top" wrapText="0"/>
    </xf>
    <xf borderId="0" fillId="0" fontId="3" numFmtId="0" xfId="0" applyAlignment="1" applyFont="1">
      <alignment shrinkToFit="0" vertical="bottom" wrapText="0"/>
    </xf>
    <xf borderId="29" fillId="0" fontId="7" numFmtId="0" xfId="0" applyBorder="1" applyFont="1"/>
    <xf borderId="14" fillId="0" fontId="6" numFmtId="0" xfId="0" applyAlignment="1" applyBorder="1" applyFont="1">
      <alignment horizontal="center" shrinkToFit="0" textRotation="255" vertical="center" wrapText="1"/>
    </xf>
    <xf borderId="30" fillId="0" fontId="5" numFmtId="0" xfId="0" applyAlignment="1" applyBorder="1" applyFont="1">
      <alignment horizontal="center" shrinkToFit="0" vertical="center" wrapText="0"/>
    </xf>
    <xf borderId="31" fillId="0" fontId="7" numFmtId="0" xfId="0" applyBorder="1" applyFont="1"/>
    <xf borderId="17" fillId="0" fontId="4" numFmtId="166" xfId="0" applyAlignment="1" applyBorder="1" applyFont="1" applyNumberFormat="1">
      <alignment shrinkToFit="1" vertical="center" wrapText="0"/>
    </xf>
    <xf borderId="17" fillId="0" fontId="4" numFmtId="166" xfId="0" applyAlignment="1" applyBorder="1" applyFont="1" applyNumberFormat="1">
      <alignment horizontal="right" shrinkToFit="1" vertical="center" wrapText="0"/>
    </xf>
    <xf borderId="28" fillId="0" fontId="4" numFmtId="166" xfId="0" applyAlignment="1" applyBorder="1" applyFont="1" applyNumberFormat="1">
      <alignment shrinkToFit="1" vertical="center" wrapText="0"/>
    </xf>
    <xf borderId="0" fillId="0" fontId="4" numFmtId="0" xfId="0" applyAlignment="1" applyFont="1">
      <alignment horizontal="center" shrinkToFit="0" vertical="center" wrapText="0"/>
    </xf>
    <xf borderId="0" fillId="0" fontId="4" numFmtId="165" xfId="0" applyAlignment="1" applyFont="1" applyNumberFormat="1">
      <alignment shrinkToFit="0" vertical="center" wrapText="0"/>
    </xf>
    <xf borderId="0" fillId="0" fontId="5" numFmtId="0" xfId="0" applyAlignment="1" applyFont="1">
      <alignment horizontal="left" shrinkToFit="0" vertical="center" wrapText="1"/>
    </xf>
    <xf borderId="0" fillId="0" fontId="14" numFmtId="0" xfId="0" applyAlignment="1" applyFont="1">
      <alignment shrinkToFit="0" vertical="bottom" wrapText="0"/>
    </xf>
    <xf borderId="0" fillId="0" fontId="2" numFmtId="0" xfId="0" applyAlignment="1" applyFont="1">
      <alignment shrinkToFit="0" vertical="center" wrapText="0"/>
    </xf>
    <xf borderId="0" fillId="0" fontId="14" numFmtId="0" xfId="0" applyAlignment="1" applyFont="1">
      <alignment shrinkToFit="0" vertical="center" wrapText="0"/>
    </xf>
    <xf borderId="11" fillId="0" fontId="8" numFmtId="0" xfId="0" applyAlignment="1" applyBorder="1" applyFont="1">
      <alignment horizontal="center" shrinkToFit="0" vertical="center" wrapText="0"/>
    </xf>
    <xf borderId="11" fillId="0" fontId="5" numFmtId="0" xfId="0" applyAlignment="1" applyBorder="1" applyFont="1">
      <alignment horizontal="center" shrinkToFit="0" vertical="center" wrapText="0"/>
    </xf>
    <xf borderId="11" fillId="0" fontId="5" numFmtId="0" xfId="0" applyAlignment="1" applyBorder="1" applyFont="1">
      <alignment horizontal="center" shrinkToFit="0" vertical="center" wrapText="1"/>
    </xf>
    <xf borderId="23" fillId="0" fontId="5" numFmtId="49" xfId="0" applyAlignment="1" applyBorder="1" applyFont="1" applyNumberFormat="1">
      <alignment horizontal="center" shrinkToFit="0" vertical="center" wrapText="0"/>
    </xf>
    <xf borderId="14" fillId="0" fontId="4" numFmtId="166" xfId="0" applyAlignment="1" applyBorder="1" applyFont="1" applyNumberFormat="1">
      <alignment horizontal="right" shrinkToFit="0" vertical="center" wrapText="0"/>
    </xf>
    <xf borderId="14" fillId="0" fontId="9" numFmtId="166" xfId="0" applyAlignment="1" applyBorder="1" applyFont="1" applyNumberFormat="1">
      <alignment horizontal="right" shrinkToFit="0" vertical="center" wrapText="0"/>
    </xf>
    <xf borderId="14" fillId="0" fontId="15" numFmtId="166" xfId="0" applyAlignment="1" applyBorder="1" applyFont="1" applyNumberFormat="1">
      <alignment horizontal="right" shrinkToFit="0" vertical="center" wrapText="0"/>
    </xf>
    <xf borderId="15" fillId="0" fontId="4" numFmtId="166" xfId="0" applyAlignment="1" applyBorder="1" applyFont="1" applyNumberFormat="1">
      <alignment horizontal="right" shrinkToFit="0" vertical="center" wrapText="0"/>
    </xf>
    <xf borderId="5" fillId="0" fontId="4" numFmtId="166" xfId="0" applyAlignment="1" applyBorder="1" applyFont="1" applyNumberFormat="1">
      <alignment horizontal="right" shrinkToFit="0" vertical="center" wrapText="0"/>
    </xf>
    <xf borderId="5" fillId="0" fontId="9" numFmtId="166" xfId="0" applyAlignment="1" applyBorder="1" applyFont="1" applyNumberFormat="1">
      <alignment horizontal="right" shrinkToFit="0" vertical="center" wrapText="0"/>
    </xf>
    <xf borderId="5" fillId="0" fontId="15" numFmtId="166" xfId="0" applyAlignment="1" applyBorder="1" applyFont="1" applyNumberFormat="1">
      <alignment horizontal="right" shrinkToFit="0" vertical="center" wrapText="0"/>
    </xf>
    <xf borderId="6" fillId="0" fontId="4" numFmtId="3" xfId="0" applyAlignment="1" applyBorder="1" applyFont="1" applyNumberFormat="1">
      <alignment horizontal="right" shrinkToFit="0" vertical="center" wrapText="0"/>
    </xf>
    <xf borderId="5" fillId="0" fontId="4" numFmtId="3" xfId="0" applyAlignment="1" applyBorder="1" applyFont="1" applyNumberFormat="1">
      <alignment horizontal="right" shrinkToFit="0" vertical="center" wrapText="0"/>
    </xf>
    <xf borderId="5" fillId="0" fontId="4" numFmtId="166" xfId="0" applyAlignment="1" applyBorder="1" applyFont="1" applyNumberFormat="1">
      <alignment shrinkToFit="0" vertical="center" wrapText="0"/>
    </xf>
    <xf borderId="5" fillId="0" fontId="9" numFmtId="166" xfId="0" applyAlignment="1" applyBorder="1" applyFont="1" applyNumberFormat="1">
      <alignment shrinkToFit="0" vertical="center" wrapText="0"/>
    </xf>
    <xf borderId="5" fillId="0" fontId="15" numFmtId="166" xfId="0" applyAlignment="1" applyBorder="1" applyFont="1" applyNumberFormat="1">
      <alignment shrinkToFit="0" vertical="center" wrapText="0"/>
    </xf>
    <xf borderId="6" fillId="0" fontId="4" numFmtId="166" xfId="0" applyAlignment="1" applyBorder="1" applyFont="1" applyNumberFormat="1">
      <alignment shrinkToFit="0" vertical="center" wrapText="0"/>
    </xf>
    <xf borderId="23" fillId="0" fontId="5" numFmtId="0" xfId="0" applyAlignment="1" applyBorder="1" applyFont="1">
      <alignment horizontal="center" shrinkToFit="0" vertical="center" wrapText="0"/>
    </xf>
    <xf borderId="5" fillId="0" fontId="4" numFmtId="0" xfId="0" applyAlignment="1" applyBorder="1" applyFont="1">
      <alignment shrinkToFit="0" vertical="center" wrapText="0"/>
    </xf>
    <xf borderId="5" fillId="0" fontId="9" numFmtId="0" xfId="0" applyAlignment="1" applyBorder="1" applyFont="1">
      <alignment shrinkToFit="0" vertical="center" wrapText="0"/>
    </xf>
    <xf borderId="5" fillId="0" fontId="15" numFmtId="0" xfId="0" applyAlignment="1" applyBorder="1" applyFont="1">
      <alignment shrinkToFit="0" vertical="center" wrapText="0"/>
    </xf>
    <xf borderId="6" fillId="0" fontId="4" numFmtId="0" xfId="0" applyAlignment="1" applyBorder="1" applyFont="1">
      <alignment shrinkToFit="0" vertical="center" wrapText="0"/>
    </xf>
    <xf borderId="0" fillId="0" fontId="5" numFmtId="0" xfId="0" applyAlignment="1" applyFont="1">
      <alignment horizontal="center" shrinkToFit="0" vertical="center" wrapText="0"/>
    </xf>
    <xf borderId="32" fillId="0" fontId="4" numFmtId="0" xfId="0" applyAlignment="1" applyBorder="1" applyFont="1">
      <alignment shrinkToFit="0" vertical="center" wrapText="0"/>
    </xf>
    <xf borderId="23" fillId="0" fontId="4" numFmtId="0" xfId="0" applyAlignment="1" applyBorder="1" applyFont="1">
      <alignment shrinkToFit="0" vertical="center" wrapText="0"/>
    </xf>
    <xf borderId="0" fillId="0" fontId="15" numFmtId="0" xfId="0" applyAlignment="1" applyFont="1">
      <alignment shrinkToFit="0" vertical="center" wrapText="0"/>
    </xf>
    <xf borderId="33" fillId="0" fontId="4" numFmtId="0" xfId="0" applyAlignment="1" applyBorder="1" applyFont="1">
      <alignment shrinkToFit="0" vertical="center" wrapText="0"/>
    </xf>
    <xf borderId="5" fillId="0" fontId="4" numFmtId="166" xfId="0" applyAlignment="1" applyBorder="1" applyFont="1" applyNumberFormat="1">
      <alignment shrinkToFit="1" vertical="center" wrapText="0"/>
    </xf>
    <xf borderId="5" fillId="0" fontId="4" numFmtId="0" xfId="0" applyAlignment="1" applyBorder="1" applyFont="1">
      <alignment horizontal="right" shrinkToFit="0" vertical="center" wrapText="0"/>
    </xf>
    <xf borderId="5" fillId="0" fontId="9" numFmtId="0" xfId="0" applyAlignment="1" applyBorder="1" applyFont="1">
      <alignment horizontal="right" shrinkToFit="0" vertical="center" wrapText="0"/>
    </xf>
    <xf borderId="5" fillId="0" fontId="15" numFmtId="0" xfId="0" applyAlignment="1" applyBorder="1" applyFont="1">
      <alignment horizontal="right" shrinkToFit="0" vertical="center" wrapText="0"/>
    </xf>
    <xf borderId="6" fillId="0" fontId="4" numFmtId="0" xfId="0" applyAlignment="1" applyBorder="1" applyFont="1">
      <alignment horizontal="right" shrinkToFit="0" vertical="center" wrapText="0"/>
    </xf>
    <xf borderId="23" fillId="0" fontId="16" numFmtId="0" xfId="0" applyAlignment="1" applyBorder="1" applyFont="1">
      <alignment horizontal="center" shrinkToFit="0" vertical="center" wrapText="0"/>
    </xf>
    <xf borderId="32" fillId="0" fontId="17" numFmtId="0" xfId="0" applyAlignment="1" applyBorder="1" applyFont="1">
      <alignment shrinkToFit="0" vertical="center" wrapText="0"/>
    </xf>
    <xf borderId="5" fillId="0" fontId="17" numFmtId="0" xfId="0" applyAlignment="1" applyBorder="1" applyFont="1">
      <alignment shrinkToFit="0" vertical="center" wrapText="0"/>
    </xf>
    <xf borderId="6" fillId="0" fontId="17" numFmtId="0" xfId="0" applyAlignment="1" applyBorder="1" applyFont="1">
      <alignment shrinkToFit="0" vertical="center" wrapText="0"/>
    </xf>
    <xf borderId="34" fillId="0" fontId="16" numFmtId="0" xfId="0" applyAlignment="1" applyBorder="1" applyFont="1">
      <alignment horizontal="center" shrinkToFit="0" vertical="center" wrapText="0"/>
    </xf>
    <xf borderId="35" fillId="0" fontId="17" numFmtId="0" xfId="0" applyAlignment="1" applyBorder="1" applyFont="1">
      <alignment shrinkToFit="0" vertical="center" wrapText="0"/>
    </xf>
    <xf borderId="17" fillId="0" fontId="9" numFmtId="0" xfId="0" applyAlignment="1" applyBorder="1" applyFont="1">
      <alignment shrinkToFit="0" vertical="center" wrapText="0"/>
    </xf>
    <xf borderId="17" fillId="0" fontId="17" numFmtId="0" xfId="0" applyAlignment="1" applyBorder="1" applyFont="1">
      <alignment shrinkToFit="0" vertical="center" wrapText="0"/>
    </xf>
    <xf borderId="17" fillId="0" fontId="15" numFmtId="0" xfId="0" applyAlignment="1" applyBorder="1" applyFont="1">
      <alignment shrinkToFit="0" vertical="center" wrapText="0"/>
    </xf>
    <xf borderId="18" fillId="0" fontId="17" numFmtId="0" xfId="0" applyAlignment="1" applyBorder="1" applyFont="1">
      <alignment shrinkToFit="0" vertical="center" wrapText="0"/>
    </xf>
    <xf borderId="0" fillId="0" fontId="10" numFmtId="0" xfId="0" applyAlignment="1" applyFont="1">
      <alignment shrinkToFit="0" vertical="center" wrapText="0"/>
    </xf>
    <xf borderId="0" fillId="0" fontId="10" numFmtId="0" xfId="0" applyAlignment="1" applyFont="1">
      <alignment horizontal="left" shrinkToFit="0" vertical="center" wrapText="1"/>
    </xf>
    <xf borderId="0" fillId="0" fontId="10" numFmtId="0" xfId="0" applyAlignment="1" applyFont="1">
      <alignment horizontal="right" shrinkToFit="0" vertical="center" wrapText="0"/>
    </xf>
    <xf borderId="0" fillId="0" fontId="17" numFmtId="0" xfId="0" applyAlignment="1" applyFont="1">
      <alignment shrinkToFit="0" vertical="bottom" wrapText="0"/>
    </xf>
    <xf borderId="21" fillId="0" fontId="5" numFmtId="0" xfId="0" applyAlignment="1" applyBorder="1" applyFont="1">
      <alignment horizontal="center" shrinkToFit="0" vertical="center" wrapText="0"/>
    </xf>
    <xf borderId="36" fillId="0" fontId="8" numFmtId="0" xfId="0" applyAlignment="1" applyBorder="1" applyFont="1">
      <alignment horizontal="center" shrinkToFit="0" vertical="center" wrapText="0"/>
    </xf>
    <xf borderId="36" fillId="0" fontId="5" numFmtId="0" xfId="0" applyAlignment="1" applyBorder="1" applyFont="1">
      <alignment horizontal="center" shrinkToFit="0" vertical="center" wrapText="1"/>
    </xf>
    <xf borderId="37" fillId="0" fontId="5" numFmtId="0" xfId="0" applyAlignment="1" applyBorder="1" applyFont="1">
      <alignment horizontal="center" shrinkToFit="0" vertical="center" wrapText="0"/>
    </xf>
    <xf borderId="24" fillId="0" fontId="8" numFmtId="0" xfId="0" applyAlignment="1" applyBorder="1" applyFont="1">
      <alignment horizontal="center" shrinkToFit="0" vertical="center" wrapText="0"/>
    </xf>
    <xf borderId="11" fillId="0" fontId="9" numFmtId="167" xfId="0" applyAlignment="1" applyBorder="1" applyFont="1" applyNumberFormat="1">
      <alignment shrinkToFit="0" vertical="center" wrapText="0"/>
    </xf>
    <xf borderId="12" fillId="0" fontId="9" numFmtId="167" xfId="0" applyAlignment="1" applyBorder="1" applyFont="1" applyNumberFormat="1">
      <alignment shrinkToFit="0" vertical="center" wrapText="0"/>
    </xf>
    <xf borderId="0" fillId="0" fontId="5" numFmtId="0" xfId="0" applyAlignment="1" applyFont="1">
      <alignment horizontal="left" shrinkToFit="1" textRotation="255" vertical="center" wrapText="0"/>
    </xf>
    <xf borderId="11" fillId="0" fontId="4" numFmtId="167" xfId="0" applyAlignment="1" applyBorder="1" applyFont="1" applyNumberFormat="1">
      <alignment shrinkToFit="0" vertical="center" wrapText="0"/>
    </xf>
    <xf borderId="12" fillId="0" fontId="4" numFmtId="167" xfId="0" applyAlignment="1" applyBorder="1" applyFont="1" applyNumberFormat="1">
      <alignment shrinkToFit="0" vertical="center" wrapText="0"/>
    </xf>
    <xf borderId="24" fillId="0" fontId="5" numFmtId="0" xfId="0" applyAlignment="1" applyBorder="1" applyFont="1">
      <alignment horizontal="center" shrinkToFit="0" vertical="center" wrapText="1"/>
    </xf>
    <xf borderId="14" fillId="0" fontId="9" numFmtId="167" xfId="0" applyAlignment="1" applyBorder="1" applyFont="1" applyNumberFormat="1">
      <alignment shrinkToFit="0" vertical="center" wrapText="0"/>
    </xf>
    <xf borderId="14" fillId="0" fontId="4" numFmtId="167" xfId="0" applyAlignment="1" applyBorder="1" applyFont="1" applyNumberFormat="1">
      <alignment shrinkToFit="0" vertical="center" wrapText="0"/>
    </xf>
    <xf borderId="6" fillId="0" fontId="4" numFmtId="167" xfId="0" applyAlignment="1" applyBorder="1" applyFont="1" applyNumberFormat="1">
      <alignment shrinkToFit="0" vertical="center" wrapText="0"/>
    </xf>
    <xf borderId="38" fillId="0" fontId="10" numFmtId="0" xfId="0" applyAlignment="1" applyBorder="1" applyFont="1">
      <alignment horizontal="center" shrinkToFit="0" vertical="center" wrapText="1"/>
    </xf>
    <xf borderId="39" fillId="0" fontId="7" numFmtId="0" xfId="0" applyBorder="1" applyFont="1"/>
    <xf borderId="40" fillId="0" fontId="9" numFmtId="167" xfId="0" applyAlignment="1" applyBorder="1" applyFont="1" applyNumberFormat="1">
      <alignment shrinkToFit="0" vertical="center" wrapText="0"/>
    </xf>
    <xf borderId="39" fillId="0" fontId="4" numFmtId="167" xfId="0" applyAlignment="1" applyBorder="1" applyFont="1" applyNumberFormat="1">
      <alignment shrinkToFit="0" vertical="center" wrapText="0"/>
    </xf>
    <xf borderId="40" fillId="0" fontId="4" numFmtId="167" xfId="0" applyAlignment="1" applyBorder="1" applyFont="1" applyNumberFormat="1">
      <alignment shrinkToFit="0" vertical="center" wrapText="0"/>
    </xf>
    <xf borderId="41" fillId="0" fontId="4" numFmtId="167" xfId="0" applyAlignment="1" applyBorder="1" applyFont="1" applyNumberFormat="1">
      <alignment shrinkToFit="0" vertical="center" wrapText="0"/>
    </xf>
    <xf borderId="0" fillId="0" fontId="16" numFmtId="0" xfId="0" applyAlignment="1" applyFont="1">
      <alignment horizontal="left" shrinkToFit="0" vertical="top" wrapText="1"/>
    </xf>
    <xf borderId="0" fillId="0" fontId="4" numFmtId="0" xfId="0" applyAlignment="1" applyFont="1">
      <alignment horizontal="right" shrinkToFit="0" vertical="center" wrapText="0"/>
    </xf>
    <xf borderId="0" fillId="0" fontId="16" numFmtId="0" xfId="0" applyAlignment="1" applyFont="1">
      <alignment horizontal="left" shrinkToFit="0" vertical="top" wrapText="0"/>
    </xf>
    <xf borderId="0" fillId="0" fontId="18" numFmtId="0" xfId="0" applyAlignment="1" applyFont="1">
      <alignment shrinkToFit="0" vertical="center" wrapText="0"/>
    </xf>
    <xf borderId="42" fillId="0" fontId="10" numFmtId="0" xfId="0" applyAlignment="1" applyBorder="1" applyFont="1">
      <alignment horizontal="center" shrinkToFit="0" vertical="center" wrapText="0"/>
    </xf>
    <xf borderId="19" fillId="0" fontId="7" numFmtId="0" xfId="0" applyBorder="1" applyFont="1"/>
    <xf borderId="43" fillId="0" fontId="10" numFmtId="0" xfId="0" applyAlignment="1" applyBorder="1" applyFont="1">
      <alignment horizontal="center" shrinkToFit="0" vertical="center" wrapText="0"/>
    </xf>
    <xf borderId="42" fillId="0" fontId="7" numFmtId="0" xfId="0" applyBorder="1" applyFont="1"/>
    <xf borderId="20" fillId="0" fontId="10" numFmtId="0" xfId="0" applyAlignment="1" applyBorder="1" applyFont="1">
      <alignment horizontal="center" shrinkToFit="0" vertical="center" wrapText="0"/>
    </xf>
    <xf borderId="44" fillId="0" fontId="7" numFmtId="0" xfId="0" applyBorder="1" applyFont="1"/>
    <xf borderId="32" fillId="0" fontId="7" numFmtId="0" xfId="0" applyBorder="1" applyFont="1"/>
    <xf borderId="30" fillId="0" fontId="10" numFmtId="0" xfId="0" applyAlignment="1" applyBorder="1" applyFont="1">
      <alignment horizontal="center" shrinkToFit="0" vertical="center" wrapText="0"/>
    </xf>
    <xf borderId="45" fillId="0" fontId="10" numFmtId="0" xfId="0" applyAlignment="1" applyBorder="1" applyFont="1">
      <alignment horizontal="center" shrinkToFit="0" vertical="center" wrapText="0"/>
    </xf>
    <xf borderId="45" fillId="0" fontId="7" numFmtId="0" xfId="0" applyBorder="1" applyFont="1"/>
    <xf borderId="46" fillId="0" fontId="7" numFmtId="0" xfId="0" applyBorder="1" applyFont="1"/>
    <xf borderId="47" fillId="0" fontId="7" numFmtId="0" xfId="0" applyBorder="1" applyFont="1"/>
    <xf borderId="48" fillId="0" fontId="7" numFmtId="0" xfId="0" applyBorder="1" applyFont="1"/>
    <xf borderId="49" fillId="0" fontId="7" numFmtId="0" xfId="0" applyBorder="1" applyFont="1"/>
    <xf borderId="50" fillId="0" fontId="10" numFmtId="0" xfId="0" applyAlignment="1" applyBorder="1" applyFont="1">
      <alignment horizontal="center" shrinkToFit="0" vertical="center" wrapText="1"/>
    </xf>
    <xf borderId="50" fillId="0" fontId="10" numFmtId="0" xfId="0" applyAlignment="1" applyBorder="1" applyFont="1">
      <alignment horizontal="center" shrinkToFit="0" vertical="center" wrapText="0"/>
    </xf>
    <xf borderId="51" fillId="0" fontId="7" numFmtId="0" xfId="0" applyBorder="1" applyFont="1"/>
    <xf borderId="11" fillId="0" fontId="10" numFmtId="0" xfId="0" applyAlignment="1" applyBorder="1" applyFont="1">
      <alignment horizontal="center" shrinkToFit="0" vertical="center" wrapText="0"/>
    </xf>
    <xf borderId="12" fillId="0" fontId="10" numFmtId="0" xfId="0" applyAlignment="1" applyBorder="1" applyFont="1">
      <alignment horizontal="center" shrinkToFit="0" vertical="center" wrapText="0"/>
    </xf>
    <xf borderId="0" fillId="0" fontId="10" numFmtId="0" xfId="0" applyAlignment="1" applyFont="1">
      <alignment horizontal="center" shrinkToFit="0" vertical="center" wrapText="0"/>
    </xf>
    <xf borderId="5" fillId="0" fontId="5" numFmtId="0" xfId="0" applyAlignment="1" applyBorder="1" applyFont="1">
      <alignment horizontal="center" shrinkToFit="0" vertical="center" wrapText="0"/>
    </xf>
    <xf borderId="0" fillId="0" fontId="5" numFmtId="0" xfId="0" applyAlignment="1" applyFont="1">
      <alignment shrinkToFit="0" vertical="bottom" wrapText="0"/>
    </xf>
    <xf borderId="14" fillId="0" fontId="5" numFmtId="0" xfId="0" applyAlignment="1" applyBorder="1" applyFont="1">
      <alignment horizontal="center" shrinkToFit="0" vertical="center" wrapText="0"/>
    </xf>
    <xf borderId="45" fillId="0" fontId="5" numFmtId="0" xfId="0" applyAlignment="1" applyBorder="1" applyFont="1">
      <alignment horizontal="center" shrinkToFit="0" vertical="center" wrapText="0"/>
    </xf>
    <xf borderId="32" fillId="0" fontId="5" numFmtId="0" xfId="0" applyAlignment="1" applyBorder="1" applyFont="1">
      <alignment horizontal="center" shrinkToFit="0" vertical="center" wrapText="0"/>
    </xf>
    <xf borderId="32" fillId="0" fontId="5" numFmtId="0" xfId="0" applyAlignment="1" applyBorder="1" applyFont="1">
      <alignment shrinkToFit="0" vertical="bottom" wrapText="0"/>
    </xf>
    <xf borderId="33" fillId="0" fontId="5" numFmtId="0" xfId="0" applyAlignment="1" applyBorder="1" applyFont="1">
      <alignment shrinkToFit="0" vertical="bottom" wrapText="0"/>
    </xf>
    <xf borderId="0" fillId="0" fontId="19" numFmtId="0" xfId="0" applyAlignment="1" applyFont="1">
      <alignment horizontal="center" shrinkToFit="0" vertical="top" wrapText="0"/>
    </xf>
    <xf borderId="5" fillId="0" fontId="19" numFmtId="166" xfId="0" applyAlignment="1" applyBorder="1" applyFont="1" applyNumberFormat="1">
      <alignment shrinkToFit="0" vertical="top" wrapText="0"/>
    </xf>
    <xf borderId="5" fillId="0" fontId="20" numFmtId="166" xfId="0" applyAlignment="1" applyBorder="1" applyFont="1" applyNumberFormat="1">
      <alignment shrinkToFit="0" vertical="top" wrapText="0"/>
    </xf>
    <xf borderId="32" fillId="0" fontId="19" numFmtId="166" xfId="0" applyAlignment="1" applyBorder="1" applyFont="1" applyNumberFormat="1">
      <alignment shrinkToFit="0" vertical="top" wrapText="0"/>
    </xf>
    <xf borderId="6" fillId="0" fontId="20" numFmtId="166" xfId="0" applyAlignment="1" applyBorder="1" applyFont="1" applyNumberFormat="1">
      <alignment shrinkToFit="0" vertical="top" wrapText="0"/>
    </xf>
    <xf borderId="0" fillId="0" fontId="21" numFmtId="0" xfId="0" applyAlignment="1" applyFont="1">
      <alignment shrinkToFit="0" vertical="top" wrapText="0"/>
    </xf>
    <xf borderId="0" fillId="0" fontId="10" numFmtId="0" xfId="0" applyAlignment="1" applyFont="1">
      <alignment horizontal="center" shrinkToFit="0" vertical="top" wrapText="0"/>
    </xf>
    <xf borderId="5" fillId="0" fontId="10" numFmtId="166" xfId="0" applyAlignment="1" applyBorder="1" applyFont="1" applyNumberFormat="1">
      <alignment shrinkToFit="0" vertical="top" wrapText="0"/>
    </xf>
    <xf borderId="5" fillId="0" fontId="21" numFmtId="166" xfId="0" applyAlignment="1" applyBorder="1" applyFont="1" applyNumberFormat="1">
      <alignment shrinkToFit="0" vertical="top" wrapText="0"/>
    </xf>
    <xf borderId="32" fillId="0" fontId="10" numFmtId="166" xfId="0" applyAlignment="1" applyBorder="1" applyFont="1" applyNumberFormat="1">
      <alignment shrinkToFit="0" vertical="top" wrapText="0"/>
    </xf>
    <xf borderId="6" fillId="0" fontId="21" numFmtId="166" xfId="0" applyAlignment="1" applyBorder="1" applyFont="1" applyNumberFormat="1">
      <alignment shrinkToFit="0" vertical="top" wrapText="0"/>
    </xf>
    <xf borderId="5" fillId="0" fontId="10" numFmtId="166" xfId="0" applyAlignment="1" applyBorder="1" applyFont="1" applyNumberFormat="1">
      <alignment horizontal="right" shrinkToFit="0" vertical="top" wrapText="0"/>
    </xf>
    <xf borderId="32" fillId="0" fontId="10" numFmtId="166" xfId="0" applyAlignment="1" applyBorder="1" applyFont="1" applyNumberFormat="1">
      <alignment horizontal="right" shrinkToFit="0" vertical="top" wrapText="0"/>
    </xf>
    <xf borderId="52" fillId="0" fontId="21" numFmtId="0" xfId="0" applyAlignment="1" applyBorder="1" applyFont="1">
      <alignment shrinkToFit="0" vertical="top" wrapText="0"/>
    </xf>
    <xf borderId="52" fillId="0" fontId="10" numFmtId="0" xfId="0" applyAlignment="1" applyBorder="1" applyFont="1">
      <alignment horizontal="center" shrinkToFit="0" vertical="top" wrapText="0"/>
    </xf>
    <xf borderId="17" fillId="0" fontId="10" numFmtId="166" xfId="0" applyAlignment="1" applyBorder="1" applyFont="1" applyNumberFormat="1">
      <alignment shrinkToFit="0" vertical="top" wrapText="0"/>
    </xf>
    <xf borderId="17" fillId="0" fontId="21" numFmtId="166" xfId="0" applyAlignment="1" applyBorder="1" applyFont="1" applyNumberFormat="1">
      <alignment shrinkToFit="0" vertical="top" wrapText="0"/>
    </xf>
    <xf borderId="35" fillId="0" fontId="10" numFmtId="166" xfId="0" applyAlignment="1" applyBorder="1" applyFont="1" applyNumberFormat="1">
      <alignment shrinkToFit="0" vertical="top" wrapText="0"/>
    </xf>
    <xf borderId="18" fillId="0" fontId="21" numFmtId="166" xfId="0" applyAlignment="1" applyBorder="1" applyFont="1" applyNumberFormat="1">
      <alignment shrinkToFit="0" vertical="top" wrapText="0"/>
    </xf>
    <xf borderId="0" fillId="0" fontId="6" numFmtId="0" xfId="0" applyAlignment="1" applyFont="1">
      <alignment horizontal="left" shrinkToFit="0" vertical="center" wrapText="0"/>
    </xf>
    <xf borderId="0" fillId="0" fontId="2" numFmtId="0" xfId="0" applyAlignment="1" applyFont="1">
      <alignment horizontal="left" shrinkToFit="0" vertical="center" wrapText="0"/>
    </xf>
    <xf borderId="0" fillId="0" fontId="12" numFmtId="0" xfId="0" applyAlignment="1" applyFont="1">
      <alignment horizontal="right" shrinkToFit="0" vertical="top" wrapText="0"/>
    </xf>
    <xf borderId="43" fillId="0" fontId="5" numFmtId="0" xfId="0" applyAlignment="1" applyBorder="1" applyFont="1">
      <alignment horizontal="center" shrinkToFit="0" vertical="center" wrapText="0"/>
    </xf>
    <xf borderId="43" fillId="0" fontId="5" numFmtId="0" xfId="0" applyAlignment="1" applyBorder="1" applyFont="1">
      <alignment horizontal="center" shrinkToFit="0" vertical="center" wrapText="1"/>
    </xf>
    <xf borderId="25" fillId="0" fontId="8" numFmtId="0" xfId="0" applyAlignment="1" applyBorder="1" applyFont="1">
      <alignment horizontal="center" shrinkToFit="0" vertical="center" wrapText="0"/>
    </xf>
    <xf borderId="30" fillId="0" fontId="9" numFmtId="164" xfId="0" applyAlignment="1" applyBorder="1" applyFont="1" applyNumberFormat="1">
      <alignment shrinkToFit="0" vertical="center" wrapText="0"/>
    </xf>
    <xf borderId="30" fillId="0" fontId="22" numFmtId="164" xfId="0" applyAlignment="1" applyBorder="1" applyFont="1" applyNumberFormat="1">
      <alignment horizontal="center" shrinkToFit="0" vertical="center" wrapText="0"/>
    </xf>
    <xf borderId="46" fillId="0" fontId="5" numFmtId="0" xfId="0" applyAlignment="1" applyBorder="1" applyFont="1">
      <alignment horizontal="center" shrinkToFit="0" vertical="center" wrapText="0"/>
    </xf>
    <xf borderId="11" fillId="0" fontId="4" numFmtId="164" xfId="0" applyAlignment="1" applyBorder="1" applyFont="1" applyNumberFormat="1">
      <alignment shrinkToFit="0" vertical="center" wrapText="0"/>
    </xf>
    <xf borderId="30" fillId="0" fontId="4" numFmtId="164" xfId="0" applyAlignment="1" applyBorder="1" applyFont="1" applyNumberFormat="1">
      <alignment shrinkToFit="0" vertical="center" wrapText="0"/>
    </xf>
    <xf borderId="12" fillId="0" fontId="4" numFmtId="164" xfId="0" applyAlignment="1" applyBorder="1" applyFont="1" applyNumberFormat="1">
      <alignment shrinkToFit="0" vertical="center" wrapText="0"/>
    </xf>
    <xf borderId="8" fillId="0" fontId="4" numFmtId="164" xfId="0" applyAlignment="1" applyBorder="1" applyFont="1" applyNumberFormat="1">
      <alignment shrinkToFit="0" vertical="center" wrapText="0"/>
    </xf>
    <xf borderId="47" fillId="0" fontId="4" numFmtId="164" xfId="0" applyAlignment="1" applyBorder="1" applyFont="1" applyNumberFormat="1">
      <alignment shrinkToFit="0" vertical="center" wrapText="0"/>
    </xf>
    <xf borderId="9" fillId="0" fontId="4" numFmtId="164" xfId="0" applyAlignment="1" applyBorder="1" applyFont="1" applyNumberFormat="1">
      <alignment shrinkToFit="0" vertical="center" wrapText="0"/>
    </xf>
    <xf borderId="34" fillId="0" fontId="5" numFmtId="0" xfId="0" applyAlignment="1" applyBorder="1" applyFont="1">
      <alignment horizontal="center" shrinkToFit="0" vertical="center" wrapText="0"/>
    </xf>
    <xf borderId="17" fillId="0" fontId="4" numFmtId="164" xfId="0" applyAlignment="1" applyBorder="1" applyFont="1" applyNumberFormat="1">
      <alignment shrinkToFit="0" vertical="center" wrapText="0"/>
    </xf>
    <xf borderId="27" fillId="0" fontId="4" numFmtId="164" xfId="0" applyAlignment="1" applyBorder="1" applyFont="1" applyNumberFormat="1">
      <alignment shrinkToFit="0" vertical="center" wrapText="0"/>
    </xf>
    <xf borderId="35" fillId="0" fontId="4" numFmtId="164" xfId="0" applyAlignment="1" applyBorder="1" applyFont="1" applyNumberFormat="1">
      <alignment shrinkToFit="0" vertical="center" wrapText="0"/>
    </xf>
    <xf borderId="18" fillId="0" fontId="4" numFmtId="164" xfId="0" applyAlignment="1" applyBorder="1" applyFont="1" applyNumberFormat="1">
      <alignment shrinkToFit="0" vertical="center" wrapText="0"/>
    </xf>
    <xf borderId="0" fillId="0" fontId="4" numFmtId="164" xfId="0" applyAlignment="1" applyFont="1" applyNumberFormat="1">
      <alignment shrinkToFit="0" vertical="center" wrapText="0"/>
    </xf>
    <xf borderId="21" fillId="0" fontId="6" numFmtId="0" xfId="0" applyAlignment="1" applyBorder="1" applyFont="1">
      <alignment horizontal="center" shrinkToFit="0" vertical="center" wrapText="0"/>
    </xf>
    <xf borderId="36" fillId="0" fontId="23" numFmtId="0" xfId="0" applyAlignment="1" applyBorder="1" applyFont="1">
      <alignment horizontal="center" shrinkToFit="0" vertical="center" wrapText="0"/>
    </xf>
    <xf borderId="36" fillId="0" fontId="6" numFmtId="0" xfId="0" applyAlignment="1" applyBorder="1" applyFont="1">
      <alignment horizontal="center" shrinkToFit="0" vertical="center" wrapText="0"/>
    </xf>
    <xf borderId="20" fillId="0" fontId="6" numFmtId="0" xfId="0" applyAlignment="1" applyBorder="1" applyFont="1">
      <alignment horizontal="center" shrinkToFit="0" vertical="center" wrapText="0"/>
    </xf>
    <xf borderId="37" fillId="0" fontId="6" numFmtId="0" xfId="0" applyAlignment="1" applyBorder="1" applyFont="1">
      <alignment horizontal="center" shrinkToFit="0" vertical="center" wrapText="0"/>
    </xf>
    <xf borderId="0" fillId="0" fontId="2" numFmtId="0" xfId="0" applyAlignment="1" applyFont="1">
      <alignment horizontal="center" shrinkToFit="0" vertical="bottom" wrapText="0"/>
    </xf>
    <xf borderId="24" fillId="0" fontId="6" numFmtId="0" xfId="0" applyAlignment="1" applyBorder="1" applyFont="1">
      <alignment horizontal="center" shrinkToFit="0" vertical="center" wrapText="0"/>
    </xf>
    <xf borderId="11" fillId="0" fontId="24" numFmtId="164" xfId="0" applyAlignment="1" applyBorder="1" applyFont="1" applyNumberFormat="1">
      <alignment shrinkToFit="0" vertical="center" wrapText="0"/>
    </xf>
    <xf borderId="11" fillId="0" fontId="2" numFmtId="164" xfId="0" applyAlignment="1" applyBorder="1" applyFont="1" applyNumberFormat="1">
      <alignment shrinkToFit="0" vertical="center" wrapText="0"/>
    </xf>
    <xf borderId="12" fillId="0" fontId="2" numFmtId="164" xfId="0" applyAlignment="1" applyBorder="1" applyFont="1" applyNumberFormat="1">
      <alignment shrinkToFit="0" vertical="center" wrapText="0"/>
    </xf>
    <xf borderId="0" fillId="0" fontId="12" numFmtId="0" xfId="0" applyAlignment="1" applyFont="1">
      <alignment horizontal="center" shrinkToFit="1" textRotation="255" vertical="center" wrapText="0"/>
    </xf>
    <xf borderId="0" fillId="0" fontId="6" numFmtId="0" xfId="0" applyAlignment="1" applyFont="1">
      <alignment horizontal="center" shrinkToFit="0" vertical="center" wrapText="0"/>
    </xf>
    <xf borderId="11" fillId="0" fontId="2" numFmtId="164" xfId="0" applyAlignment="1" applyBorder="1" applyFont="1" applyNumberFormat="1">
      <alignment horizontal="right" shrinkToFit="0" vertical="center" wrapText="0"/>
    </xf>
    <xf borderId="0" fillId="0" fontId="6" numFmtId="0" xfId="0" applyAlignment="1" applyFont="1">
      <alignment horizontal="center" shrinkToFit="0" vertical="center" wrapText="1"/>
    </xf>
    <xf borderId="30" fillId="0" fontId="2" numFmtId="164" xfId="0" applyAlignment="1" applyBorder="1" applyFont="1" applyNumberFormat="1">
      <alignment shrinkToFit="0" vertical="center" wrapText="0"/>
    </xf>
    <xf borderId="30" fillId="0" fontId="2" numFmtId="164" xfId="0" applyAlignment="1" applyBorder="1" applyFont="1" applyNumberFormat="1">
      <alignment horizontal="right" shrinkToFit="0" vertical="center" wrapText="0"/>
    </xf>
    <xf borderId="52" fillId="0" fontId="12" numFmtId="0" xfId="0" applyAlignment="1" applyBorder="1" applyFont="1">
      <alignment horizontal="center" shrinkToFit="0" vertical="center" wrapText="0"/>
    </xf>
    <xf borderId="34" fillId="0" fontId="7" numFmtId="0" xfId="0" applyBorder="1" applyFont="1"/>
    <xf borderId="27" fillId="0" fontId="24" numFmtId="164" xfId="0" applyAlignment="1" applyBorder="1" applyFont="1" applyNumberFormat="1">
      <alignment shrinkToFit="0" vertical="center" wrapText="0"/>
    </xf>
    <xf borderId="17" fillId="0" fontId="2" numFmtId="164" xfId="0" applyAlignment="1" applyBorder="1" applyFont="1" applyNumberFormat="1">
      <alignment shrinkToFit="0" vertical="center" wrapText="0"/>
    </xf>
    <xf borderId="35" fillId="0" fontId="2" numFmtId="164" xfId="0" applyAlignment="1" applyBorder="1" applyFont="1" applyNumberFormat="1">
      <alignment shrinkToFit="0" vertical="center" wrapText="0"/>
    </xf>
    <xf borderId="18" fillId="0" fontId="2" numFmtId="164" xfId="0" applyAlignment="1" applyBorder="1" applyFont="1" applyNumberFormat="1">
      <alignment horizontal="right" shrinkToFit="0" vertical="center" wrapText="0"/>
    </xf>
    <xf borderId="0" fillId="0" fontId="6" numFmtId="0" xfId="0" applyAlignment="1" applyFont="1">
      <alignment shrinkToFit="0" vertical="center" wrapText="0"/>
    </xf>
    <xf borderId="0" fillId="0" fontId="2" numFmtId="0" xfId="0" applyAlignment="1" applyFont="1">
      <alignment horizontal="right" shrinkToFit="0" vertical="center" wrapText="0"/>
    </xf>
    <xf borderId="19" fillId="0" fontId="6" numFmtId="0" xfId="0" applyAlignment="1" applyBorder="1" applyFont="1">
      <alignment horizontal="center" shrinkToFit="0" vertical="center" wrapText="0"/>
    </xf>
    <xf borderId="2" fillId="0" fontId="23" numFmtId="0" xfId="0" applyAlignment="1" applyBorder="1" applyFont="1">
      <alignment horizontal="center" shrinkToFit="0" vertical="center" wrapText="0"/>
    </xf>
    <xf borderId="2" fillId="0" fontId="6" numFmtId="0" xfId="0" applyAlignment="1" applyBorder="1" applyFont="1">
      <alignment horizontal="center" shrinkToFit="0" vertical="center" wrapText="1"/>
    </xf>
    <xf borderId="3" fillId="0" fontId="6" numFmtId="0" xfId="0" applyAlignment="1" applyBorder="1" applyFont="1">
      <alignment horizontal="center" shrinkToFit="0" vertical="center" wrapText="0"/>
    </xf>
    <xf borderId="11" fillId="0" fontId="6" numFmtId="0" xfId="0" applyAlignment="1" applyBorder="1" applyFont="1">
      <alignment horizontal="center" shrinkToFit="0" vertical="center" wrapText="0"/>
    </xf>
    <xf borderId="25" fillId="0" fontId="6" numFmtId="0" xfId="0" applyAlignment="1" applyBorder="1" applyFont="1">
      <alignment horizontal="center" shrinkToFit="0" vertical="center" wrapText="1"/>
    </xf>
    <xf borderId="25" fillId="0" fontId="6" numFmtId="0" xfId="0" applyAlignment="1" applyBorder="1" applyFont="1">
      <alignment horizontal="center" shrinkToFit="0" vertical="center" wrapText="0"/>
    </xf>
    <xf borderId="46" fillId="0" fontId="6" numFmtId="0" xfId="0" applyAlignment="1" applyBorder="1" applyFont="1">
      <alignment horizontal="center" shrinkToFit="0" vertical="center" wrapText="0"/>
    </xf>
    <xf borderId="15" fillId="0" fontId="2" numFmtId="164" xfId="0" applyAlignment="1" applyBorder="1" applyFont="1" applyNumberFormat="1">
      <alignment shrinkToFit="0" vertical="center" wrapText="0"/>
    </xf>
    <xf borderId="50" fillId="0" fontId="2" numFmtId="164" xfId="0" applyAlignment="1" applyBorder="1" applyFont="1" applyNumberFormat="1">
      <alignment horizontal="right" shrinkToFit="0" vertical="center" wrapText="0"/>
    </xf>
    <xf borderId="15" fillId="0" fontId="2" numFmtId="164" xfId="0" applyAlignment="1" applyBorder="1" applyFont="1" applyNumberFormat="1">
      <alignment horizontal="right" shrinkToFit="0" vertical="center" wrapText="0"/>
    </xf>
    <xf borderId="46" fillId="0" fontId="6" numFmtId="0" xfId="0" applyAlignment="1" applyBorder="1" applyFont="1">
      <alignment horizontal="center" shrinkToFit="0" vertical="center" wrapText="1"/>
    </xf>
    <xf borderId="12" fillId="0" fontId="2" numFmtId="164" xfId="0" applyAlignment="1" applyBorder="1" applyFont="1" applyNumberFormat="1">
      <alignment horizontal="right" shrinkToFit="0" vertical="center" wrapText="0"/>
    </xf>
    <xf borderId="31" fillId="0" fontId="6" numFmtId="0" xfId="0" applyAlignment="1" applyBorder="1" applyFont="1">
      <alignment horizontal="center" shrinkToFit="0" vertical="center" wrapText="1"/>
    </xf>
    <xf borderId="8" fillId="0" fontId="24" numFmtId="164" xfId="0" applyAlignment="1" applyBorder="1" applyFont="1" applyNumberFormat="1">
      <alignment shrinkToFit="0" vertical="center" wrapText="0"/>
    </xf>
    <xf borderId="8" fillId="0" fontId="2" numFmtId="164" xfId="0" applyAlignment="1" applyBorder="1" applyFont="1" applyNumberFormat="1">
      <alignment shrinkToFit="0" vertical="center" wrapText="0"/>
    </xf>
    <xf borderId="47" fillId="0" fontId="2" numFmtId="164" xfId="0" applyAlignment="1" applyBorder="1" applyFont="1" applyNumberFormat="1">
      <alignment horizontal="right" shrinkToFit="0" vertical="center" wrapText="0"/>
    </xf>
    <xf borderId="9" fillId="0" fontId="2" numFmtId="164" xfId="0" applyAlignment="1" applyBorder="1" applyFont="1" applyNumberFormat="1">
      <alignment horizontal="right" shrinkToFit="0" vertical="center" wrapText="0"/>
    </xf>
    <xf borderId="34" fillId="0" fontId="6" numFmtId="0" xfId="0" applyAlignment="1" applyBorder="1" applyFont="1">
      <alignment horizontal="center" shrinkToFit="0" vertical="center" wrapText="1"/>
    </xf>
    <xf borderId="17" fillId="0" fontId="24" numFmtId="164" xfId="0" applyAlignment="1" applyBorder="1" applyFont="1" applyNumberFormat="1">
      <alignment shrinkToFit="0" vertical="center" wrapText="0"/>
    </xf>
    <xf borderId="0" fillId="0" fontId="6" numFmtId="0" xfId="0" applyAlignment="1" applyFont="1">
      <alignment shrinkToFit="0" vertical="center" wrapText="1"/>
    </xf>
    <xf borderId="14" fillId="0" fontId="24" numFmtId="164" xfId="0" applyAlignment="1" applyBorder="1" applyFont="1" applyNumberFormat="1">
      <alignment shrinkToFit="0" vertical="center" wrapText="0"/>
    </xf>
    <xf borderId="11" fillId="0" fontId="2" numFmtId="38" xfId="0" applyAlignment="1" applyBorder="1" applyFont="1" applyNumberFormat="1">
      <alignment horizontal="right" shrinkToFit="0" vertical="center" wrapText="0"/>
    </xf>
    <xf borderId="9" fillId="0" fontId="2" numFmtId="38" xfId="0" applyAlignment="1" applyBorder="1" applyFont="1" applyNumberFormat="1">
      <alignment horizontal="right" shrinkToFit="0" vertical="center" wrapText="0"/>
    </xf>
    <xf borderId="26" fillId="0" fontId="6" numFmtId="0" xfId="0" applyAlignment="1" applyBorder="1" applyFont="1">
      <alignment horizontal="center" shrinkToFit="0" vertical="center" wrapText="0"/>
    </xf>
    <xf borderId="27" fillId="0" fontId="2" numFmtId="38" xfId="0" applyAlignment="1" applyBorder="1" applyFont="1" applyNumberFormat="1">
      <alignment horizontal="right" shrinkToFit="0" vertical="center" wrapText="0"/>
    </xf>
    <xf borderId="28" fillId="0" fontId="2" numFmtId="38" xfId="0" applyAlignment="1" applyBorder="1" applyFont="1" applyNumberFormat="1">
      <alignment horizontal="right" shrinkToFit="0" vertical="center" wrapText="0"/>
    </xf>
    <xf borderId="0" fillId="0" fontId="6" numFmtId="0" xfId="0" applyAlignment="1" applyFont="1">
      <alignment shrinkToFit="0" vertical="bottom" wrapText="1"/>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4"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371475</xdr:colOff>
      <xdr:row>4</xdr:row>
      <xdr:rowOff>57150</xdr:rowOff>
    </xdr:from>
    <xdr:ext cx="104775" cy="495300"/>
    <xdr:sp>
      <xdr:nvSpPr>
        <xdr:cNvPr id="3" name="Shape 3"/>
        <xdr:cNvSpPr/>
      </xdr:nvSpPr>
      <xdr:spPr>
        <a:xfrm>
          <a:off x="5298375" y="3537113"/>
          <a:ext cx="95250" cy="485775"/>
        </a:xfrm>
        <a:prstGeom prst="leftBrace">
          <a:avLst>
            <a:gd fmla="val 8333" name="adj1"/>
            <a:gd fmla="val 50000" name="adj2"/>
          </a:avLst>
        </a:prstGeom>
        <a:noFill/>
        <a:ln cap="flat" cmpd="sng" w="9525">
          <a:solidFill>
            <a:srgbClr val="000000"/>
          </a:solidFill>
          <a:prstDash val="solid"/>
          <a:miter lim="800000"/>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371475</xdr:colOff>
      <xdr:row>4</xdr:row>
      <xdr:rowOff>57150</xdr:rowOff>
    </xdr:from>
    <xdr:ext cx="104775" cy="495300"/>
    <xdr:sp>
      <xdr:nvSpPr>
        <xdr:cNvPr id="3" name="Shape 3"/>
        <xdr:cNvSpPr/>
      </xdr:nvSpPr>
      <xdr:spPr>
        <a:xfrm>
          <a:off x="5298375" y="3537113"/>
          <a:ext cx="95250" cy="485775"/>
        </a:xfrm>
        <a:prstGeom prst="leftBrace">
          <a:avLst>
            <a:gd fmla="val 8333" name="adj1"/>
            <a:gd fmla="val 50000" name="adj2"/>
          </a:avLst>
        </a:prstGeom>
        <a:noFill/>
        <a:ln cap="flat" cmpd="sng" w="9525">
          <a:solidFill>
            <a:srgbClr val="000000"/>
          </a:solidFill>
          <a:prstDash val="solid"/>
          <a:miter lim="800000"/>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209550</xdr:colOff>
      <xdr:row>4</xdr:row>
      <xdr:rowOff>133350</xdr:rowOff>
    </xdr:from>
    <xdr:ext cx="95250" cy="609600"/>
    <xdr:sp>
      <xdr:nvSpPr>
        <xdr:cNvPr id="4" name="Shape 4"/>
        <xdr:cNvSpPr/>
      </xdr:nvSpPr>
      <xdr:spPr>
        <a:xfrm>
          <a:off x="5303138" y="3479963"/>
          <a:ext cx="85725" cy="600075"/>
        </a:xfrm>
        <a:prstGeom prst="leftBrace">
          <a:avLst>
            <a:gd fmla="val 8333" name="adj1"/>
            <a:gd fmla="val 50000" name="adj2"/>
          </a:avLst>
        </a:prstGeom>
        <a:noFill/>
        <a:ln cap="flat" cmpd="sng" w="9525">
          <a:solidFill>
            <a:srgbClr val="000000"/>
          </a:solidFill>
          <a:prstDash val="solid"/>
          <a:miter lim="800000"/>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209550</xdr:colOff>
      <xdr:row>4</xdr:row>
      <xdr:rowOff>133350</xdr:rowOff>
    </xdr:from>
    <xdr:ext cx="95250" cy="609600"/>
    <xdr:sp>
      <xdr:nvSpPr>
        <xdr:cNvPr id="4" name="Shape 4"/>
        <xdr:cNvSpPr/>
      </xdr:nvSpPr>
      <xdr:spPr>
        <a:xfrm>
          <a:off x="5303138" y="3479963"/>
          <a:ext cx="85725" cy="600075"/>
        </a:xfrm>
        <a:prstGeom prst="leftBrace">
          <a:avLst>
            <a:gd fmla="val 8333" name="adj1"/>
            <a:gd fmla="val 50000" name="adj2"/>
          </a:avLst>
        </a:prstGeom>
        <a:noFill/>
        <a:ln cap="flat" cmpd="sng" w="9525">
          <a:solidFill>
            <a:srgbClr val="000000"/>
          </a:solidFill>
          <a:prstDash val="solid"/>
          <a:miter lim="800000"/>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209550</xdr:colOff>
      <xdr:row>4</xdr:row>
      <xdr:rowOff>133350</xdr:rowOff>
    </xdr:from>
    <xdr:ext cx="95250" cy="609600"/>
    <xdr:sp>
      <xdr:nvSpPr>
        <xdr:cNvPr id="4" name="Shape 4"/>
        <xdr:cNvSpPr/>
      </xdr:nvSpPr>
      <xdr:spPr>
        <a:xfrm>
          <a:off x="5303138" y="3479963"/>
          <a:ext cx="85725" cy="600075"/>
        </a:xfrm>
        <a:prstGeom prst="leftBrace">
          <a:avLst>
            <a:gd fmla="val 8333" name="adj1"/>
            <a:gd fmla="val 50000" name="adj2"/>
          </a:avLst>
        </a:prstGeom>
        <a:noFill/>
        <a:ln cap="flat" cmpd="sng" w="9525">
          <a:solidFill>
            <a:srgbClr val="000000"/>
          </a:solidFill>
          <a:prstDash val="solid"/>
          <a:miter lim="800000"/>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oneCellAnchor>
    <xdr:from>
      <xdr:col>0</xdr:col>
      <xdr:colOff>209550</xdr:colOff>
      <xdr:row>4</xdr:row>
      <xdr:rowOff>133350</xdr:rowOff>
    </xdr:from>
    <xdr:ext cx="95250" cy="609600"/>
    <xdr:sp>
      <xdr:nvSpPr>
        <xdr:cNvPr id="4" name="Shape 4"/>
        <xdr:cNvSpPr/>
      </xdr:nvSpPr>
      <xdr:spPr>
        <a:xfrm>
          <a:off x="5303138" y="3479963"/>
          <a:ext cx="85725" cy="600075"/>
        </a:xfrm>
        <a:prstGeom prst="leftBrace">
          <a:avLst>
            <a:gd fmla="val 8333" name="adj1"/>
            <a:gd fmla="val 50000" name="adj2"/>
          </a:avLst>
        </a:prstGeom>
        <a:noFill/>
        <a:ln cap="flat" cmpd="sng" w="9525">
          <a:solidFill>
            <a:srgbClr val="000000"/>
          </a:solidFill>
          <a:prstDash val="solid"/>
          <a:miter lim="800000"/>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MS PGothic"/>
        <a:ea typeface="MS PGothic"/>
        <a:cs typeface="MS PGothic"/>
      </a:majorFont>
      <a:minorFont>
        <a:latin typeface="MS PGothic"/>
        <a:ea typeface="MS PGothic"/>
        <a:cs typeface="MS PGothic"/>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66CC"/>
    <pageSetUpPr/>
  </sheetPr>
  <sheetViews>
    <sheetView workbookViewId="0"/>
  </sheetViews>
  <sheetFormatPr customHeight="1" defaultColWidth="12.63" defaultRowHeight="15.0"/>
  <cols>
    <col customWidth="1" min="1" max="1" width="17.25"/>
    <col customWidth="1" min="2" max="2" width="16.63"/>
    <col customWidth="1" min="3" max="3" width="14.13"/>
    <col customWidth="1" min="4" max="4" width="7.5"/>
    <col customWidth="1" min="5" max="12" width="7.38"/>
    <col customWidth="1" min="13" max="26" width="8.0"/>
  </cols>
  <sheetData>
    <row r="1" ht="18.75" customHeight="1">
      <c r="A1" s="1" t="s">
        <v>0</v>
      </c>
      <c r="B1" s="2"/>
      <c r="C1" s="2"/>
      <c r="D1" s="2"/>
      <c r="E1" s="2"/>
      <c r="F1" s="2"/>
      <c r="G1" s="2"/>
      <c r="H1" s="2"/>
      <c r="I1" s="2"/>
      <c r="J1" s="2"/>
      <c r="K1" s="2"/>
      <c r="L1" s="2"/>
      <c r="M1" s="2"/>
      <c r="N1" s="2"/>
      <c r="O1" s="2"/>
      <c r="P1" s="2"/>
      <c r="Q1" s="2"/>
      <c r="R1" s="2"/>
      <c r="S1" s="2"/>
      <c r="T1" s="2"/>
      <c r="U1" s="2"/>
      <c r="V1" s="2"/>
      <c r="W1" s="2"/>
      <c r="X1" s="2"/>
      <c r="Y1" s="2"/>
      <c r="Z1" s="2"/>
    </row>
    <row r="2" ht="7.5" customHeight="1">
      <c r="A2" s="1"/>
      <c r="B2" s="2"/>
      <c r="C2" s="2"/>
      <c r="D2" s="2"/>
      <c r="E2" s="2"/>
      <c r="F2" s="2"/>
      <c r="G2" s="2"/>
      <c r="H2" s="2"/>
      <c r="I2" s="2"/>
      <c r="J2" s="2"/>
      <c r="K2" s="2"/>
      <c r="L2" s="2"/>
      <c r="M2" s="2"/>
      <c r="N2" s="2"/>
      <c r="O2" s="2"/>
      <c r="P2" s="2"/>
      <c r="Q2" s="2"/>
      <c r="R2" s="2"/>
      <c r="S2" s="2"/>
      <c r="T2" s="2"/>
      <c r="U2" s="2"/>
      <c r="V2" s="2"/>
      <c r="W2" s="2"/>
      <c r="X2" s="2"/>
      <c r="Y2" s="2"/>
      <c r="Z2" s="2"/>
    </row>
    <row r="3" ht="18.75" customHeight="1">
      <c r="A3" s="3" t="s">
        <v>1</v>
      </c>
      <c r="B3" s="3"/>
      <c r="C3" s="4"/>
      <c r="D3" s="2"/>
      <c r="E3" s="2"/>
      <c r="F3" s="2"/>
      <c r="G3" s="2"/>
      <c r="H3" s="2"/>
      <c r="I3" s="2"/>
      <c r="J3" s="2"/>
      <c r="K3" s="2"/>
      <c r="L3" s="2"/>
      <c r="M3" s="2"/>
      <c r="N3" s="2"/>
      <c r="O3" s="2"/>
      <c r="P3" s="2"/>
      <c r="Q3" s="2"/>
      <c r="R3" s="2"/>
      <c r="S3" s="2"/>
      <c r="T3" s="2"/>
      <c r="U3" s="2"/>
      <c r="V3" s="2"/>
      <c r="W3" s="2"/>
      <c r="X3" s="2"/>
      <c r="Y3" s="2"/>
      <c r="Z3" s="2"/>
    </row>
    <row r="4" ht="13.5" customHeight="1">
      <c r="A4" s="4"/>
      <c r="B4" s="4"/>
      <c r="C4" s="5" t="s">
        <v>2</v>
      </c>
      <c r="D4" s="2"/>
      <c r="E4" s="2"/>
      <c r="F4" s="2"/>
      <c r="G4" s="2"/>
      <c r="H4" s="2"/>
      <c r="I4" s="2"/>
      <c r="J4" s="2"/>
      <c r="K4" s="2"/>
      <c r="L4" s="2"/>
      <c r="M4" s="2"/>
      <c r="N4" s="2"/>
      <c r="O4" s="2"/>
      <c r="P4" s="2"/>
      <c r="Q4" s="2"/>
      <c r="R4" s="2"/>
      <c r="S4" s="2"/>
      <c r="T4" s="2"/>
      <c r="U4" s="2"/>
      <c r="V4" s="2"/>
      <c r="W4" s="2"/>
      <c r="X4" s="2"/>
      <c r="Y4" s="2"/>
      <c r="Z4" s="2"/>
    </row>
    <row r="5" ht="15.0" customHeight="1">
      <c r="A5" s="6" t="s">
        <v>3</v>
      </c>
      <c r="B5" s="7" t="s">
        <v>4</v>
      </c>
      <c r="C5" s="8" t="s">
        <v>5</v>
      </c>
      <c r="D5" s="9"/>
      <c r="E5" s="9"/>
      <c r="F5" s="9"/>
      <c r="G5" s="9"/>
      <c r="H5" s="9"/>
      <c r="I5" s="9"/>
      <c r="J5" s="9"/>
      <c r="K5" s="9"/>
      <c r="L5" s="9"/>
      <c r="M5" s="2"/>
      <c r="N5" s="2"/>
      <c r="O5" s="2"/>
      <c r="P5" s="2"/>
      <c r="Q5" s="2"/>
      <c r="R5" s="2"/>
      <c r="S5" s="2"/>
      <c r="T5" s="2"/>
      <c r="U5" s="2"/>
      <c r="V5" s="2"/>
      <c r="W5" s="2"/>
      <c r="X5" s="2"/>
      <c r="Y5" s="2"/>
      <c r="Z5" s="2"/>
    </row>
    <row r="6" ht="30.0" customHeight="1">
      <c r="A6" s="10"/>
      <c r="B6" s="11"/>
      <c r="C6" s="12"/>
      <c r="D6" s="9"/>
      <c r="E6" s="9"/>
      <c r="F6" s="9"/>
      <c r="G6" s="9"/>
      <c r="H6" s="9"/>
      <c r="I6" s="9"/>
      <c r="J6" s="9"/>
      <c r="K6" s="9"/>
      <c r="L6" s="9"/>
      <c r="M6" s="2"/>
      <c r="N6" s="2"/>
      <c r="O6" s="2"/>
      <c r="P6" s="2"/>
      <c r="Q6" s="2"/>
      <c r="R6" s="2"/>
      <c r="S6" s="2"/>
      <c r="T6" s="2"/>
      <c r="U6" s="2"/>
      <c r="V6" s="2"/>
      <c r="W6" s="2"/>
      <c r="X6" s="2"/>
      <c r="Y6" s="2"/>
      <c r="Z6" s="2"/>
    </row>
    <row r="7" ht="17.25" customHeight="1">
      <c r="A7" s="13"/>
      <c r="B7" s="14"/>
      <c r="C7" s="15"/>
      <c r="D7" s="9"/>
      <c r="E7" s="9"/>
      <c r="F7" s="9"/>
      <c r="G7" s="9"/>
      <c r="H7" s="2"/>
      <c r="I7" s="2"/>
      <c r="J7" s="2"/>
      <c r="K7" s="2"/>
      <c r="L7" s="2"/>
      <c r="M7" s="2"/>
      <c r="N7" s="2"/>
      <c r="O7" s="2"/>
      <c r="P7" s="2"/>
      <c r="Q7" s="2"/>
      <c r="R7" s="2"/>
      <c r="S7" s="2"/>
      <c r="T7" s="2"/>
      <c r="U7" s="2"/>
      <c r="V7" s="2"/>
      <c r="W7" s="2"/>
      <c r="X7" s="2"/>
      <c r="Y7" s="2"/>
      <c r="Z7" s="2"/>
    </row>
    <row r="8" ht="46.5" customHeight="1">
      <c r="A8" s="16" t="s">
        <v>6</v>
      </c>
      <c r="B8" s="17">
        <f>SUM(B9:B20)</f>
        <v>23987</v>
      </c>
      <c r="C8" s="18">
        <f>SUM(C9:C18)</f>
        <v>9272</v>
      </c>
      <c r="D8" s="2"/>
      <c r="E8" s="2"/>
      <c r="F8" s="2"/>
      <c r="G8" s="2"/>
      <c r="H8" s="2"/>
      <c r="I8" s="2"/>
      <c r="J8" s="2"/>
      <c r="K8" s="2"/>
      <c r="L8" s="2"/>
      <c r="M8" s="2"/>
      <c r="N8" s="2"/>
      <c r="O8" s="2"/>
      <c r="P8" s="2"/>
      <c r="Q8" s="2"/>
      <c r="R8" s="2"/>
      <c r="S8" s="2"/>
      <c r="T8" s="2"/>
      <c r="U8" s="2"/>
      <c r="V8" s="2"/>
      <c r="W8" s="2"/>
      <c r="X8" s="2"/>
      <c r="Y8" s="2"/>
      <c r="Z8" s="2"/>
    </row>
    <row r="9" ht="46.5" customHeight="1">
      <c r="A9" s="19" t="s">
        <v>7</v>
      </c>
      <c r="B9" s="20">
        <f>2114+157</f>
        <v>2271</v>
      </c>
      <c r="C9" s="21">
        <v>1139.0</v>
      </c>
      <c r="D9" s="2"/>
      <c r="E9" s="2"/>
      <c r="F9" s="2"/>
      <c r="G9" s="2"/>
      <c r="H9" s="2"/>
      <c r="I9" s="2"/>
      <c r="J9" s="2"/>
      <c r="K9" s="2"/>
      <c r="L9" s="2"/>
      <c r="M9" s="2"/>
      <c r="N9" s="2"/>
      <c r="O9" s="2"/>
      <c r="P9" s="2"/>
      <c r="Q9" s="2"/>
      <c r="R9" s="2"/>
      <c r="S9" s="2"/>
      <c r="T9" s="2"/>
      <c r="U9" s="2"/>
      <c r="V9" s="2"/>
      <c r="W9" s="2"/>
      <c r="X9" s="2"/>
      <c r="Y9" s="2"/>
      <c r="Z9" s="2"/>
    </row>
    <row r="10" ht="46.5" customHeight="1">
      <c r="A10" s="22" t="s">
        <v>8</v>
      </c>
      <c r="B10" s="23">
        <f>1990+521</f>
        <v>2511</v>
      </c>
      <c r="C10" s="24">
        <v>1418.0</v>
      </c>
      <c r="D10" s="2"/>
      <c r="E10" s="2"/>
      <c r="F10" s="2"/>
      <c r="G10" s="2"/>
      <c r="H10" s="2"/>
      <c r="I10" s="2"/>
      <c r="J10" s="2"/>
      <c r="K10" s="2"/>
      <c r="L10" s="2"/>
      <c r="M10" s="2"/>
      <c r="N10" s="2"/>
      <c r="O10" s="2"/>
      <c r="P10" s="2"/>
      <c r="Q10" s="2"/>
      <c r="R10" s="2"/>
      <c r="S10" s="2"/>
      <c r="T10" s="2"/>
      <c r="U10" s="2"/>
      <c r="V10" s="2"/>
      <c r="W10" s="2"/>
      <c r="X10" s="2"/>
      <c r="Y10" s="2"/>
      <c r="Z10" s="2"/>
    </row>
    <row r="11" ht="46.5" customHeight="1">
      <c r="A11" s="22" t="s">
        <v>9</v>
      </c>
      <c r="B11" s="23">
        <f>1177+381</f>
        <v>1558</v>
      </c>
      <c r="C11" s="24">
        <v>1044.0</v>
      </c>
      <c r="D11" s="2"/>
      <c r="E11" s="2"/>
      <c r="F11" s="2"/>
      <c r="G11" s="2"/>
      <c r="H11" s="2"/>
      <c r="I11" s="2"/>
      <c r="J11" s="2"/>
      <c r="K11" s="2"/>
      <c r="L11" s="2"/>
      <c r="M11" s="2"/>
      <c r="N11" s="2"/>
      <c r="O11" s="2"/>
      <c r="P11" s="2"/>
      <c r="Q11" s="2"/>
      <c r="R11" s="2"/>
      <c r="S11" s="2"/>
      <c r="T11" s="2"/>
      <c r="U11" s="2"/>
      <c r="V11" s="2"/>
      <c r="W11" s="2"/>
      <c r="X11" s="2"/>
      <c r="Y11" s="2"/>
      <c r="Z11" s="2"/>
    </row>
    <row r="12" ht="46.5" customHeight="1">
      <c r="A12" s="22" t="s">
        <v>10</v>
      </c>
      <c r="B12" s="23">
        <f>1189+344</f>
        <v>1533</v>
      </c>
      <c r="C12" s="24">
        <v>1187.0</v>
      </c>
      <c r="D12" s="2"/>
      <c r="E12" s="2"/>
      <c r="F12" s="2"/>
      <c r="G12" s="2"/>
      <c r="H12" s="2"/>
      <c r="I12" s="2"/>
      <c r="J12" s="2"/>
      <c r="K12" s="2"/>
      <c r="L12" s="2"/>
      <c r="M12" s="2"/>
      <c r="N12" s="2"/>
      <c r="O12" s="2"/>
      <c r="P12" s="2"/>
      <c r="Q12" s="2"/>
      <c r="R12" s="2"/>
      <c r="S12" s="2"/>
      <c r="T12" s="2"/>
      <c r="U12" s="2"/>
      <c r="V12" s="2"/>
      <c r="W12" s="2"/>
      <c r="X12" s="2"/>
      <c r="Y12" s="2"/>
      <c r="Z12" s="2"/>
    </row>
    <row r="13" ht="46.5" customHeight="1">
      <c r="A13" s="22" t="s">
        <v>11</v>
      </c>
      <c r="B13" s="23">
        <f>1366+481</f>
        <v>1847</v>
      </c>
      <c r="C13" s="24">
        <v>479.0</v>
      </c>
      <c r="D13" s="2"/>
      <c r="E13" s="2"/>
      <c r="F13" s="2"/>
      <c r="G13" s="2"/>
      <c r="H13" s="2"/>
      <c r="I13" s="2"/>
      <c r="J13" s="2"/>
      <c r="K13" s="2"/>
      <c r="L13" s="2"/>
      <c r="M13" s="2"/>
      <c r="N13" s="2"/>
      <c r="O13" s="2"/>
      <c r="P13" s="2"/>
      <c r="Q13" s="2"/>
      <c r="R13" s="2"/>
      <c r="S13" s="2"/>
      <c r="T13" s="2"/>
      <c r="U13" s="2"/>
      <c r="V13" s="2"/>
      <c r="W13" s="2"/>
      <c r="X13" s="2"/>
      <c r="Y13" s="2"/>
      <c r="Z13" s="2"/>
    </row>
    <row r="14" ht="46.5" customHeight="1">
      <c r="A14" s="22" t="s">
        <v>12</v>
      </c>
      <c r="B14" s="23">
        <f>1247+252</f>
        <v>1499</v>
      </c>
      <c r="C14" s="24">
        <v>1198.0</v>
      </c>
      <c r="D14" s="2"/>
      <c r="E14" s="2"/>
      <c r="F14" s="2"/>
      <c r="G14" s="2"/>
      <c r="H14" s="2"/>
      <c r="I14" s="2"/>
      <c r="J14" s="2"/>
      <c r="K14" s="2"/>
      <c r="L14" s="2"/>
      <c r="M14" s="2"/>
      <c r="N14" s="2"/>
      <c r="O14" s="2"/>
      <c r="P14" s="2"/>
      <c r="Q14" s="2"/>
      <c r="R14" s="2"/>
      <c r="S14" s="2"/>
      <c r="T14" s="2"/>
      <c r="U14" s="2"/>
      <c r="V14" s="2"/>
      <c r="W14" s="2"/>
      <c r="X14" s="2"/>
      <c r="Y14" s="2"/>
      <c r="Z14" s="2"/>
    </row>
    <row r="15" ht="46.5" customHeight="1">
      <c r="A15" s="22" t="s">
        <v>13</v>
      </c>
      <c r="B15" s="23">
        <f>952+356</f>
        <v>1308</v>
      </c>
      <c r="C15" s="24">
        <v>469.0</v>
      </c>
      <c r="D15" s="2"/>
      <c r="E15" s="2"/>
      <c r="F15" s="2"/>
      <c r="G15" s="2"/>
      <c r="H15" s="2"/>
      <c r="I15" s="2"/>
      <c r="J15" s="2"/>
      <c r="K15" s="2"/>
      <c r="L15" s="2"/>
      <c r="M15" s="2"/>
      <c r="N15" s="2"/>
      <c r="O15" s="2"/>
      <c r="P15" s="2"/>
      <c r="Q15" s="2"/>
      <c r="R15" s="2"/>
      <c r="S15" s="2"/>
      <c r="T15" s="2"/>
      <c r="U15" s="2"/>
      <c r="V15" s="2"/>
      <c r="W15" s="2"/>
      <c r="X15" s="2"/>
      <c r="Y15" s="2"/>
      <c r="Z15" s="2"/>
    </row>
    <row r="16" ht="46.5" customHeight="1">
      <c r="A16" s="22" t="s">
        <v>14</v>
      </c>
      <c r="B16" s="23">
        <f>1374+570</f>
        <v>1944</v>
      </c>
      <c r="C16" s="24">
        <v>538.0</v>
      </c>
      <c r="D16" s="2"/>
      <c r="E16" s="2"/>
      <c r="F16" s="2"/>
      <c r="G16" s="2"/>
      <c r="H16" s="2"/>
      <c r="I16" s="2"/>
      <c r="J16" s="2"/>
      <c r="K16" s="2"/>
      <c r="L16" s="2"/>
      <c r="M16" s="2"/>
      <c r="N16" s="2"/>
      <c r="O16" s="2"/>
      <c r="P16" s="2"/>
      <c r="Q16" s="2"/>
      <c r="R16" s="2"/>
      <c r="S16" s="2"/>
      <c r="T16" s="2"/>
      <c r="U16" s="2"/>
      <c r="V16" s="2"/>
      <c r="W16" s="2"/>
      <c r="X16" s="2"/>
      <c r="Y16" s="2"/>
      <c r="Z16" s="2"/>
    </row>
    <row r="17" ht="46.5" customHeight="1">
      <c r="A17" s="22" t="s">
        <v>15</v>
      </c>
      <c r="B17" s="23">
        <f>1197+464</f>
        <v>1661</v>
      </c>
      <c r="C17" s="24">
        <v>1223.0</v>
      </c>
      <c r="D17" s="2"/>
      <c r="E17" s="2"/>
      <c r="F17" s="2"/>
      <c r="G17" s="2"/>
      <c r="H17" s="2"/>
      <c r="I17" s="2"/>
      <c r="J17" s="2"/>
      <c r="K17" s="2"/>
      <c r="L17" s="2"/>
      <c r="M17" s="2"/>
      <c r="N17" s="2"/>
      <c r="O17" s="2"/>
      <c r="P17" s="2"/>
      <c r="Q17" s="2"/>
      <c r="R17" s="2"/>
      <c r="S17" s="2"/>
      <c r="T17" s="2"/>
      <c r="U17" s="2"/>
      <c r="V17" s="2"/>
      <c r="W17" s="2"/>
      <c r="X17" s="2"/>
      <c r="Y17" s="2"/>
      <c r="Z17" s="2"/>
    </row>
    <row r="18" ht="46.5" customHeight="1">
      <c r="A18" s="22" t="s">
        <v>16</v>
      </c>
      <c r="B18" s="23">
        <f>1349+781</f>
        <v>2130</v>
      </c>
      <c r="C18" s="24">
        <v>577.0</v>
      </c>
      <c r="D18" s="2"/>
      <c r="E18" s="2"/>
      <c r="F18" s="2"/>
      <c r="G18" s="2"/>
      <c r="H18" s="2"/>
      <c r="I18" s="2"/>
      <c r="J18" s="2"/>
      <c r="K18" s="2"/>
      <c r="L18" s="2"/>
      <c r="M18" s="2"/>
      <c r="N18" s="2"/>
      <c r="O18" s="2"/>
      <c r="P18" s="2"/>
      <c r="Q18" s="2"/>
      <c r="R18" s="2"/>
      <c r="S18" s="2"/>
      <c r="T18" s="2"/>
      <c r="U18" s="2"/>
      <c r="V18" s="2"/>
      <c r="W18" s="2"/>
      <c r="X18" s="2"/>
      <c r="Y18" s="2"/>
      <c r="Z18" s="2"/>
    </row>
    <row r="19" ht="46.5" customHeight="1">
      <c r="A19" s="25" t="s">
        <v>17</v>
      </c>
      <c r="B19" s="23">
        <f>886+117+0</f>
        <v>1003</v>
      </c>
      <c r="C19" s="24"/>
      <c r="D19" s="2"/>
      <c r="E19" s="2"/>
      <c r="F19" s="2"/>
      <c r="G19" s="2"/>
      <c r="H19" s="2"/>
      <c r="I19" s="2"/>
      <c r="J19" s="2"/>
      <c r="K19" s="2"/>
      <c r="L19" s="2"/>
      <c r="M19" s="2"/>
      <c r="N19" s="2"/>
      <c r="O19" s="2"/>
      <c r="P19" s="2"/>
      <c r="Q19" s="2"/>
      <c r="R19" s="2"/>
      <c r="S19" s="2"/>
      <c r="T19" s="2"/>
      <c r="U19" s="2"/>
      <c r="V19" s="2"/>
      <c r="W19" s="2"/>
      <c r="X19" s="2"/>
      <c r="Y19" s="2"/>
      <c r="Z19" s="2"/>
    </row>
    <row r="20" ht="46.5" customHeight="1">
      <c r="A20" s="26" t="s">
        <v>18</v>
      </c>
      <c r="B20" s="27">
        <v>4722.0</v>
      </c>
      <c r="C20" s="28"/>
      <c r="D20" s="2"/>
      <c r="E20" s="2"/>
      <c r="F20" s="2"/>
      <c r="G20" s="2"/>
      <c r="H20" s="2"/>
      <c r="I20" s="2"/>
      <c r="J20" s="2"/>
      <c r="K20" s="2"/>
      <c r="L20" s="2"/>
      <c r="M20" s="2"/>
      <c r="N20" s="2"/>
      <c r="O20" s="2"/>
      <c r="P20" s="2"/>
      <c r="Q20" s="2"/>
      <c r="R20" s="2"/>
      <c r="S20" s="2"/>
      <c r="T20" s="2"/>
      <c r="U20" s="2"/>
      <c r="V20" s="2"/>
      <c r="W20" s="2"/>
      <c r="X20" s="2"/>
      <c r="Y20" s="2"/>
      <c r="Z20" s="2"/>
    </row>
    <row r="21" ht="7.5" customHeight="1">
      <c r="A21" s="4"/>
      <c r="B21" s="4"/>
      <c r="C21" s="4"/>
      <c r="D21" s="2"/>
      <c r="E21" s="2"/>
      <c r="F21" s="2"/>
      <c r="G21" s="2"/>
      <c r="H21" s="2"/>
      <c r="I21" s="2"/>
      <c r="J21" s="2"/>
      <c r="K21" s="2"/>
      <c r="L21" s="2"/>
      <c r="M21" s="2"/>
      <c r="N21" s="2"/>
      <c r="O21" s="2"/>
      <c r="P21" s="2"/>
      <c r="Q21" s="2"/>
      <c r="R21" s="2"/>
      <c r="S21" s="2"/>
      <c r="T21" s="2"/>
      <c r="U21" s="2"/>
      <c r="V21" s="2"/>
      <c r="W21" s="2"/>
      <c r="X21" s="2"/>
      <c r="Y21" s="2"/>
      <c r="Z21" s="2"/>
    </row>
    <row r="22" ht="57.75" customHeight="1">
      <c r="A22" s="29" t="s">
        <v>19</v>
      </c>
      <c r="D22" s="2"/>
      <c r="E22" s="2"/>
      <c r="F22" s="2"/>
      <c r="G22" s="2"/>
      <c r="H22" s="2"/>
      <c r="I22" s="2"/>
      <c r="J22" s="2"/>
      <c r="K22" s="2"/>
      <c r="L22" s="2"/>
      <c r="M22" s="2"/>
      <c r="N22" s="2"/>
      <c r="O22" s="2"/>
      <c r="P22" s="2"/>
      <c r="Q22" s="2"/>
      <c r="R22" s="2"/>
      <c r="S22" s="2"/>
      <c r="T22" s="2"/>
      <c r="U22" s="2"/>
      <c r="V22" s="2"/>
      <c r="W22" s="2"/>
      <c r="X22" s="2"/>
      <c r="Y22" s="2"/>
      <c r="Z22" s="2"/>
    </row>
    <row r="23" ht="16.5" customHeight="1">
      <c r="A23" s="30" t="s">
        <v>20</v>
      </c>
      <c r="B23" s="30"/>
      <c r="C23" s="31"/>
      <c r="D23" s="2"/>
      <c r="E23" s="2"/>
      <c r="F23" s="2"/>
      <c r="G23" s="2"/>
      <c r="H23" s="2"/>
      <c r="I23" s="2"/>
      <c r="J23" s="2"/>
      <c r="K23" s="2"/>
      <c r="L23" s="2"/>
      <c r="M23" s="2"/>
      <c r="N23" s="2"/>
      <c r="O23" s="2"/>
      <c r="P23" s="2"/>
      <c r="Q23" s="2"/>
      <c r="R23" s="2"/>
      <c r="S23" s="2"/>
      <c r="T23" s="2"/>
      <c r="U23" s="2"/>
      <c r="V23" s="2"/>
      <c r="W23" s="2"/>
      <c r="X23" s="2"/>
      <c r="Y23" s="2"/>
      <c r="Z23" s="2"/>
    </row>
    <row r="24" ht="16.5" customHeight="1">
      <c r="A24" s="30" t="s">
        <v>20</v>
      </c>
      <c r="B24" s="32"/>
      <c r="C24" s="4"/>
      <c r="D24" s="2"/>
      <c r="E24" s="2"/>
      <c r="F24" s="2"/>
      <c r="G24" s="2"/>
      <c r="H24" s="2"/>
      <c r="I24" s="2"/>
      <c r="J24" s="2"/>
      <c r="K24" s="2"/>
      <c r="L24" s="2"/>
      <c r="M24" s="2"/>
      <c r="N24" s="2"/>
      <c r="O24" s="2"/>
      <c r="P24" s="2"/>
      <c r="Q24" s="2"/>
      <c r="R24" s="2"/>
      <c r="S24" s="2"/>
      <c r="T24" s="2"/>
      <c r="U24" s="2"/>
      <c r="V24" s="2"/>
      <c r="W24" s="2"/>
      <c r="X24" s="2"/>
      <c r="Y24" s="2"/>
      <c r="Z24" s="2"/>
    </row>
    <row r="25" ht="13.5" customHeight="1">
      <c r="A25" s="4"/>
      <c r="B25" s="4"/>
      <c r="C25" s="33"/>
      <c r="D25" s="2"/>
      <c r="E25" s="2"/>
      <c r="F25" s="2"/>
      <c r="G25" s="2"/>
      <c r="H25" s="2"/>
      <c r="I25" s="2"/>
      <c r="J25" s="2"/>
      <c r="K25" s="2"/>
      <c r="L25" s="2"/>
      <c r="M25" s="2"/>
      <c r="N25" s="2"/>
      <c r="O25" s="2"/>
      <c r="P25" s="2"/>
      <c r="Q25" s="2"/>
      <c r="R25" s="2"/>
      <c r="S25" s="2"/>
      <c r="T25" s="2"/>
      <c r="U25" s="2"/>
      <c r="V25" s="2"/>
      <c r="W25" s="2"/>
      <c r="X25" s="2"/>
      <c r="Y25" s="2"/>
      <c r="Z25" s="2"/>
    </row>
    <row r="26" ht="13.5" customHeight="1">
      <c r="A26" s="4"/>
      <c r="B26" s="4"/>
      <c r="C26" s="4"/>
      <c r="D26" s="2"/>
      <c r="E26" s="2"/>
      <c r="F26" s="2"/>
      <c r="G26" s="2"/>
      <c r="H26" s="2"/>
      <c r="I26" s="2"/>
      <c r="J26" s="2"/>
      <c r="K26" s="2"/>
      <c r="L26" s="2"/>
      <c r="M26" s="2"/>
      <c r="N26" s="2"/>
      <c r="O26" s="2"/>
      <c r="P26" s="2"/>
      <c r="Q26" s="2"/>
      <c r="R26" s="2"/>
      <c r="S26" s="2"/>
      <c r="T26" s="2"/>
      <c r="U26" s="2"/>
      <c r="V26" s="2"/>
      <c r="W26" s="2"/>
      <c r="X26" s="2"/>
      <c r="Y26" s="2"/>
      <c r="Z26" s="2"/>
    </row>
    <row r="27" ht="13.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3.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3.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3.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3.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3.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3.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3.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3.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3.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3.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3.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3.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3.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3.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3.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3.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4">
    <mergeCell ref="A5:A7"/>
    <mergeCell ref="B5:B7"/>
    <mergeCell ref="C5:C7"/>
    <mergeCell ref="A22:C22"/>
  </mergeCells>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66CC"/>
    <pageSetUpPr/>
  </sheetPr>
  <sheetViews>
    <sheetView workbookViewId="0"/>
  </sheetViews>
  <sheetFormatPr customHeight="1" defaultColWidth="12.63" defaultRowHeight="15.0"/>
  <cols>
    <col customWidth="1" min="1" max="1" width="9.13"/>
    <col customWidth="1" min="2" max="10" width="8.63"/>
    <col customWidth="1" min="11" max="26" width="8.0"/>
  </cols>
  <sheetData>
    <row r="1" ht="18.75" customHeight="1">
      <c r="A1" s="140" t="s">
        <v>166</v>
      </c>
      <c r="B1" s="2"/>
      <c r="C1" s="2"/>
      <c r="D1" s="2"/>
      <c r="E1" s="2"/>
      <c r="F1" s="2"/>
      <c r="G1" s="2"/>
      <c r="H1" s="2"/>
      <c r="I1" s="2"/>
      <c r="J1" s="2"/>
      <c r="K1" s="2"/>
      <c r="L1" s="2"/>
      <c r="M1" s="2"/>
      <c r="N1" s="2"/>
      <c r="O1" s="2"/>
      <c r="P1" s="2"/>
      <c r="Q1" s="2"/>
      <c r="R1" s="2"/>
      <c r="S1" s="2"/>
      <c r="T1" s="2"/>
      <c r="U1" s="2"/>
      <c r="V1" s="2"/>
      <c r="W1" s="2"/>
      <c r="X1" s="2"/>
      <c r="Y1" s="2"/>
      <c r="Z1" s="2"/>
    </row>
    <row r="2" ht="13.5" customHeight="1">
      <c r="A2" s="2"/>
      <c r="B2" s="2"/>
      <c r="C2" s="2"/>
      <c r="D2" s="2"/>
      <c r="E2" s="2"/>
      <c r="F2" s="2"/>
      <c r="G2" s="2"/>
      <c r="H2" s="2"/>
      <c r="I2" s="2"/>
      <c r="J2" s="35" t="s">
        <v>2</v>
      </c>
      <c r="K2" s="2"/>
      <c r="L2" s="2"/>
      <c r="M2" s="2"/>
      <c r="N2" s="2"/>
      <c r="O2" s="2"/>
      <c r="P2" s="2"/>
      <c r="Q2" s="2"/>
      <c r="R2" s="2"/>
      <c r="S2" s="2"/>
      <c r="T2" s="2"/>
      <c r="U2" s="2"/>
      <c r="V2" s="2"/>
      <c r="W2" s="2"/>
      <c r="X2" s="2"/>
      <c r="Y2" s="2"/>
      <c r="Z2" s="2"/>
    </row>
    <row r="3" ht="24.0" customHeight="1">
      <c r="A3" s="232" t="s">
        <v>139</v>
      </c>
      <c r="B3" s="233" t="s">
        <v>140</v>
      </c>
      <c r="C3" s="211" t="s">
        <v>118</v>
      </c>
      <c r="D3" s="58"/>
      <c r="E3" s="211" t="s">
        <v>141</v>
      </c>
      <c r="F3" s="40"/>
      <c r="G3" s="58"/>
      <c r="H3" s="234" t="s">
        <v>167</v>
      </c>
      <c r="I3" s="234" t="s">
        <v>168</v>
      </c>
      <c r="J3" s="235" t="s">
        <v>121</v>
      </c>
      <c r="K3" s="2"/>
      <c r="L3" s="2"/>
      <c r="M3" s="2"/>
      <c r="N3" s="2"/>
      <c r="O3" s="2"/>
      <c r="P3" s="2"/>
      <c r="Q3" s="2"/>
      <c r="R3" s="2"/>
      <c r="S3" s="2"/>
      <c r="T3" s="2"/>
      <c r="U3" s="2"/>
      <c r="V3" s="2"/>
      <c r="W3" s="2"/>
      <c r="X3" s="2"/>
      <c r="Y3" s="2"/>
      <c r="Z3" s="2"/>
    </row>
    <row r="4" ht="24.0" customHeight="1">
      <c r="A4" s="61"/>
      <c r="B4" s="14"/>
      <c r="C4" s="236" t="s">
        <v>144</v>
      </c>
      <c r="D4" s="236" t="s">
        <v>145</v>
      </c>
      <c r="E4" s="236" t="s">
        <v>146</v>
      </c>
      <c r="F4" s="236" t="s">
        <v>126</v>
      </c>
      <c r="G4" s="236" t="s">
        <v>127</v>
      </c>
      <c r="H4" s="14"/>
      <c r="I4" s="14"/>
      <c r="J4" s="15"/>
      <c r="K4" s="2"/>
      <c r="L4" s="2"/>
      <c r="M4" s="2"/>
      <c r="N4" s="2"/>
      <c r="O4" s="2"/>
      <c r="P4" s="2"/>
      <c r="Q4" s="2"/>
      <c r="R4" s="2"/>
      <c r="S4" s="2"/>
      <c r="T4" s="2"/>
      <c r="U4" s="2"/>
      <c r="V4" s="2"/>
      <c r="W4" s="2"/>
      <c r="X4" s="2"/>
      <c r="Y4" s="2"/>
      <c r="Z4" s="2"/>
    </row>
    <row r="5" ht="40.5" customHeight="1">
      <c r="A5" s="238" t="s">
        <v>169</v>
      </c>
      <c r="B5" s="253">
        <f t="shared" ref="B5:B7" si="1">SUM(C5:J5)</f>
        <v>367</v>
      </c>
      <c r="C5" s="254">
        <v>83.0</v>
      </c>
      <c r="D5" s="254">
        <v>13.0</v>
      </c>
      <c r="E5" s="254">
        <v>60.0</v>
      </c>
      <c r="F5" s="254">
        <v>1.0</v>
      </c>
      <c r="G5" s="254">
        <v>2.0</v>
      </c>
      <c r="H5" s="254">
        <v>182.0</v>
      </c>
      <c r="I5" s="254">
        <v>25.0</v>
      </c>
      <c r="J5" s="255">
        <v>1.0</v>
      </c>
      <c r="K5" s="2"/>
      <c r="L5" s="2"/>
      <c r="M5" s="2"/>
      <c r="N5" s="2"/>
      <c r="O5" s="2"/>
      <c r="P5" s="2"/>
      <c r="Q5" s="2"/>
      <c r="R5" s="2"/>
      <c r="S5" s="2"/>
      <c r="T5" s="2"/>
      <c r="U5" s="2"/>
      <c r="V5" s="2"/>
      <c r="W5" s="2"/>
      <c r="X5" s="2"/>
      <c r="Y5" s="2"/>
      <c r="Z5" s="2"/>
    </row>
    <row r="6" ht="40.5" customHeight="1">
      <c r="A6" s="238" t="s">
        <v>170</v>
      </c>
      <c r="B6" s="253">
        <f t="shared" si="1"/>
        <v>366</v>
      </c>
      <c r="C6" s="254">
        <v>83.0</v>
      </c>
      <c r="D6" s="254">
        <v>13.0</v>
      </c>
      <c r="E6" s="254">
        <v>60.0</v>
      </c>
      <c r="F6" s="254">
        <v>1.0</v>
      </c>
      <c r="G6" s="254">
        <v>2.0</v>
      </c>
      <c r="H6" s="254">
        <v>181.0</v>
      </c>
      <c r="I6" s="254">
        <v>25.0</v>
      </c>
      <c r="J6" s="255">
        <v>1.0</v>
      </c>
      <c r="K6" s="2"/>
      <c r="L6" s="2"/>
      <c r="M6" s="2"/>
      <c r="N6" s="2"/>
      <c r="O6" s="2"/>
      <c r="P6" s="2"/>
      <c r="Q6" s="2"/>
      <c r="R6" s="2"/>
      <c r="S6" s="2"/>
      <c r="T6" s="2"/>
      <c r="U6" s="2"/>
      <c r="V6" s="2"/>
      <c r="W6" s="2"/>
      <c r="X6" s="2"/>
      <c r="Y6" s="2"/>
      <c r="Z6" s="2"/>
    </row>
    <row r="7" ht="40.5" customHeight="1">
      <c r="A7" s="256" t="s">
        <v>171</v>
      </c>
      <c r="B7" s="226">
        <f t="shared" si="1"/>
        <v>366</v>
      </c>
      <c r="C7" s="257">
        <v>83.0</v>
      </c>
      <c r="D7" s="257">
        <v>13.0</v>
      </c>
      <c r="E7" s="257">
        <v>60.0</v>
      </c>
      <c r="F7" s="257">
        <v>1.0</v>
      </c>
      <c r="G7" s="257">
        <v>2.0</v>
      </c>
      <c r="H7" s="257">
        <v>181.0</v>
      </c>
      <c r="I7" s="257">
        <v>25.0</v>
      </c>
      <c r="J7" s="258">
        <v>1.0</v>
      </c>
      <c r="K7" s="2"/>
      <c r="L7" s="2"/>
      <c r="M7" s="2"/>
      <c r="N7" s="2"/>
      <c r="O7" s="2"/>
      <c r="P7" s="2"/>
      <c r="Q7" s="2"/>
      <c r="R7" s="2"/>
      <c r="S7" s="2"/>
      <c r="T7" s="2"/>
      <c r="U7" s="2"/>
      <c r="V7" s="2"/>
      <c r="W7" s="2"/>
      <c r="X7" s="2"/>
      <c r="Y7" s="2"/>
      <c r="Z7" s="2"/>
    </row>
    <row r="8" ht="34.5" customHeight="1">
      <c r="A8" s="259" t="s">
        <v>172</v>
      </c>
      <c r="K8" s="2"/>
      <c r="L8" s="2"/>
      <c r="M8" s="2"/>
      <c r="N8" s="2"/>
      <c r="O8" s="2"/>
      <c r="P8" s="2"/>
      <c r="Q8" s="2"/>
      <c r="R8" s="2"/>
      <c r="S8" s="2"/>
      <c r="T8" s="2"/>
      <c r="U8" s="2"/>
      <c r="V8" s="2"/>
      <c r="W8" s="2"/>
      <c r="X8" s="2"/>
      <c r="Y8" s="2"/>
      <c r="Z8" s="2"/>
    </row>
    <row r="9" ht="13.5" customHeight="1">
      <c r="A9" s="2"/>
      <c r="B9" s="2"/>
      <c r="C9" s="2"/>
      <c r="D9" s="2"/>
      <c r="E9" s="2"/>
      <c r="F9" s="2"/>
      <c r="G9" s="2"/>
      <c r="H9" s="2"/>
      <c r="I9" s="2"/>
      <c r="J9" s="35" t="s">
        <v>33</v>
      </c>
      <c r="K9" s="2"/>
      <c r="L9" s="2"/>
      <c r="M9" s="2"/>
      <c r="N9" s="2"/>
      <c r="O9" s="2"/>
      <c r="P9" s="2"/>
      <c r="Q9" s="2"/>
      <c r="R9" s="2"/>
      <c r="S9" s="2"/>
      <c r="T9" s="2"/>
      <c r="U9" s="2"/>
      <c r="V9" s="2"/>
      <c r="W9" s="2"/>
      <c r="X9" s="2"/>
      <c r="Y9" s="2"/>
      <c r="Z9" s="2"/>
    </row>
    <row r="10" ht="13.5" customHeight="1">
      <c r="A10" s="2"/>
      <c r="B10" s="2"/>
      <c r="C10" s="2"/>
      <c r="D10" s="2"/>
      <c r="E10" s="2"/>
      <c r="F10" s="2"/>
      <c r="G10" s="2"/>
      <c r="H10" s="2"/>
      <c r="I10" s="2"/>
      <c r="J10" s="2"/>
      <c r="K10" s="2"/>
      <c r="L10" s="2"/>
      <c r="M10" s="2"/>
      <c r="N10" s="2"/>
      <c r="O10" s="2"/>
      <c r="P10" s="2"/>
      <c r="Q10" s="2"/>
      <c r="R10" s="2"/>
      <c r="S10" s="2"/>
      <c r="T10" s="2"/>
      <c r="U10" s="2"/>
      <c r="V10" s="2"/>
      <c r="W10" s="2"/>
      <c r="X10" s="2"/>
      <c r="Y10" s="2"/>
      <c r="Z10" s="2"/>
    </row>
    <row r="11" ht="13.5" customHeight="1">
      <c r="A11" s="2"/>
      <c r="B11" s="2"/>
      <c r="C11" s="2"/>
      <c r="D11" s="2"/>
      <c r="E11" s="2"/>
      <c r="F11" s="2"/>
      <c r="G11" s="2"/>
      <c r="H11" s="2"/>
      <c r="I11" s="2"/>
      <c r="J11" s="2"/>
      <c r="K11" s="2"/>
      <c r="L11" s="2"/>
      <c r="M11" s="2"/>
      <c r="N11" s="2"/>
      <c r="O11" s="2"/>
      <c r="P11" s="2"/>
      <c r="Q11" s="2"/>
      <c r="R11" s="2"/>
      <c r="S11" s="2"/>
      <c r="T11" s="2"/>
      <c r="U11" s="2"/>
      <c r="V11" s="2"/>
      <c r="W11" s="2"/>
      <c r="X11" s="2"/>
      <c r="Y11" s="2"/>
      <c r="Z11" s="2"/>
    </row>
    <row r="12" ht="13.5" customHeight="1">
      <c r="A12" s="2"/>
      <c r="B12" s="2"/>
      <c r="C12" s="2"/>
      <c r="D12" s="2"/>
      <c r="E12" s="2"/>
      <c r="F12" s="2"/>
      <c r="G12" s="2"/>
      <c r="H12" s="2"/>
      <c r="I12" s="2"/>
      <c r="J12" s="2"/>
      <c r="K12" s="2"/>
      <c r="L12" s="2"/>
      <c r="M12" s="2"/>
      <c r="N12" s="2"/>
      <c r="O12" s="2"/>
      <c r="P12" s="2"/>
      <c r="Q12" s="2"/>
      <c r="R12" s="2"/>
      <c r="S12" s="2"/>
      <c r="T12" s="2"/>
      <c r="U12" s="2"/>
      <c r="V12" s="2"/>
      <c r="W12" s="2"/>
      <c r="X12" s="2"/>
      <c r="Y12" s="2"/>
      <c r="Z12" s="2"/>
    </row>
    <row r="13" ht="13.5" customHeight="1">
      <c r="A13" s="2"/>
      <c r="B13" s="2"/>
      <c r="C13" s="2"/>
      <c r="D13" s="2"/>
      <c r="E13" s="2"/>
      <c r="F13" s="2"/>
      <c r="G13" s="2"/>
      <c r="H13" s="2"/>
      <c r="I13" s="2"/>
      <c r="J13" s="2"/>
      <c r="K13" s="2"/>
      <c r="L13" s="2"/>
      <c r="M13" s="2"/>
      <c r="N13" s="2"/>
      <c r="O13" s="2"/>
      <c r="P13" s="2"/>
      <c r="Q13" s="2"/>
      <c r="R13" s="2"/>
      <c r="S13" s="2"/>
      <c r="T13" s="2"/>
      <c r="U13" s="2"/>
      <c r="V13" s="2"/>
      <c r="W13" s="2"/>
      <c r="X13" s="2"/>
      <c r="Y13" s="2"/>
      <c r="Z13" s="2"/>
    </row>
    <row r="14" ht="13.5" customHeight="1">
      <c r="A14" s="2"/>
      <c r="B14" s="2"/>
      <c r="C14" s="2"/>
      <c r="D14" s="2"/>
      <c r="E14" s="2"/>
      <c r="F14" s="2"/>
      <c r="G14" s="2"/>
      <c r="H14" s="2"/>
      <c r="I14" s="2"/>
      <c r="J14" s="2"/>
      <c r="K14" s="2"/>
      <c r="L14" s="2"/>
      <c r="M14" s="2"/>
      <c r="N14" s="2"/>
      <c r="O14" s="2"/>
      <c r="P14" s="2"/>
      <c r="Q14" s="2"/>
      <c r="R14" s="2"/>
      <c r="S14" s="2"/>
      <c r="T14" s="2"/>
      <c r="U14" s="2"/>
      <c r="V14" s="2"/>
      <c r="W14" s="2"/>
      <c r="X14" s="2"/>
      <c r="Y14" s="2"/>
      <c r="Z14" s="2"/>
    </row>
    <row r="15" ht="13.5" customHeight="1">
      <c r="A15" s="2"/>
      <c r="B15" s="2"/>
      <c r="C15" s="2"/>
      <c r="D15" s="2"/>
      <c r="E15" s="2"/>
      <c r="F15" s="2"/>
      <c r="G15" s="2"/>
      <c r="H15" s="2"/>
      <c r="I15" s="2"/>
      <c r="J15" s="2"/>
      <c r="K15" s="2"/>
      <c r="L15" s="2"/>
      <c r="M15" s="2"/>
      <c r="N15" s="2"/>
      <c r="O15" s="2"/>
      <c r="P15" s="2"/>
      <c r="Q15" s="2"/>
      <c r="R15" s="2"/>
      <c r="S15" s="2"/>
      <c r="T15" s="2"/>
      <c r="U15" s="2"/>
      <c r="V15" s="2"/>
      <c r="W15" s="2"/>
      <c r="X15" s="2"/>
      <c r="Y15" s="2"/>
      <c r="Z15" s="2"/>
    </row>
    <row r="16" ht="13.5" customHeight="1">
      <c r="A16" s="2"/>
      <c r="B16" s="2"/>
      <c r="C16" s="2"/>
      <c r="D16" s="2"/>
      <c r="E16" s="2"/>
      <c r="F16" s="2"/>
      <c r="G16" s="2"/>
      <c r="H16" s="2"/>
      <c r="I16" s="2"/>
      <c r="J16" s="2"/>
      <c r="K16" s="2"/>
      <c r="L16" s="2"/>
      <c r="M16" s="2"/>
      <c r="N16" s="2"/>
      <c r="O16" s="2"/>
      <c r="P16" s="2"/>
      <c r="Q16" s="2"/>
      <c r="R16" s="2"/>
      <c r="S16" s="2"/>
      <c r="T16" s="2"/>
      <c r="U16" s="2"/>
      <c r="V16" s="2"/>
      <c r="W16" s="2"/>
      <c r="X16" s="2"/>
      <c r="Y16" s="2"/>
      <c r="Z16" s="2"/>
    </row>
    <row r="17" ht="13.5" customHeight="1">
      <c r="A17" s="2"/>
      <c r="B17" s="2"/>
      <c r="C17" s="2"/>
      <c r="D17" s="2"/>
      <c r="E17" s="2"/>
      <c r="F17" s="2"/>
      <c r="G17" s="2"/>
      <c r="H17" s="2"/>
      <c r="I17" s="2"/>
      <c r="J17" s="2"/>
      <c r="K17" s="2"/>
      <c r="L17" s="2"/>
      <c r="M17" s="2"/>
      <c r="N17" s="2"/>
      <c r="O17" s="2"/>
      <c r="P17" s="2"/>
      <c r="Q17" s="2"/>
      <c r="R17" s="2"/>
      <c r="S17" s="2"/>
      <c r="T17" s="2"/>
      <c r="U17" s="2"/>
      <c r="V17" s="2"/>
      <c r="W17" s="2"/>
      <c r="X17" s="2"/>
      <c r="Y17" s="2"/>
      <c r="Z17" s="2"/>
    </row>
    <row r="18" ht="13.5" customHeight="1">
      <c r="A18" s="2"/>
      <c r="B18" s="2"/>
      <c r="C18" s="2"/>
      <c r="D18" s="2"/>
      <c r="E18" s="2"/>
      <c r="F18" s="2"/>
      <c r="G18" s="2"/>
      <c r="H18" s="2"/>
      <c r="I18" s="2"/>
      <c r="J18" s="2"/>
      <c r="K18" s="2"/>
      <c r="L18" s="2"/>
      <c r="M18" s="2"/>
      <c r="N18" s="2"/>
      <c r="O18" s="2"/>
      <c r="P18" s="2"/>
      <c r="Q18" s="2"/>
      <c r="R18" s="2"/>
      <c r="S18" s="2"/>
      <c r="T18" s="2"/>
      <c r="U18" s="2"/>
      <c r="V18" s="2"/>
      <c r="W18" s="2"/>
      <c r="X18" s="2"/>
      <c r="Y18" s="2"/>
      <c r="Z18" s="2"/>
    </row>
    <row r="19" ht="13.5" customHeight="1">
      <c r="A19" s="2"/>
      <c r="B19" s="2"/>
      <c r="C19" s="2"/>
      <c r="D19" s="2"/>
      <c r="E19" s="2"/>
      <c r="F19" s="2"/>
      <c r="G19" s="2"/>
      <c r="H19" s="2"/>
      <c r="I19" s="2"/>
      <c r="J19" s="2"/>
      <c r="K19" s="2"/>
      <c r="L19" s="2"/>
      <c r="M19" s="2"/>
      <c r="N19" s="2"/>
      <c r="O19" s="2"/>
      <c r="P19" s="2"/>
      <c r="Q19" s="2"/>
      <c r="R19" s="2"/>
      <c r="S19" s="2"/>
      <c r="T19" s="2"/>
      <c r="U19" s="2"/>
      <c r="V19" s="2"/>
      <c r="W19" s="2"/>
      <c r="X19" s="2"/>
      <c r="Y19" s="2"/>
      <c r="Z19" s="2"/>
    </row>
    <row r="20" ht="13.5" customHeight="1">
      <c r="A20" s="2"/>
      <c r="B20" s="2"/>
      <c r="C20" s="2"/>
      <c r="D20" s="2"/>
      <c r="E20" s="2"/>
      <c r="F20" s="2"/>
      <c r="G20" s="2"/>
      <c r="H20" s="2"/>
      <c r="I20" s="2"/>
      <c r="J20" s="2"/>
      <c r="K20" s="2"/>
      <c r="L20" s="2"/>
      <c r="M20" s="2"/>
      <c r="N20" s="2"/>
      <c r="O20" s="2"/>
      <c r="P20" s="2"/>
      <c r="Q20" s="2"/>
      <c r="R20" s="2"/>
      <c r="S20" s="2"/>
      <c r="T20" s="2"/>
      <c r="U20" s="2"/>
      <c r="V20" s="2"/>
      <c r="W20" s="2"/>
      <c r="X20" s="2"/>
      <c r="Y20" s="2"/>
      <c r="Z20" s="2"/>
    </row>
    <row r="21" ht="13.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3.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3.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3.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3.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3.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3.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3.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3.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3.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3.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3.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3.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3.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3.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3.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3.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3.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3.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3.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3.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3.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3.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8">
    <mergeCell ref="A3:A4"/>
    <mergeCell ref="B3:B4"/>
    <mergeCell ref="C3:D3"/>
    <mergeCell ref="E3:G3"/>
    <mergeCell ref="H3:H4"/>
    <mergeCell ref="I3:I4"/>
    <mergeCell ref="J3:J4"/>
    <mergeCell ref="A8:J8"/>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66CC"/>
    <pageSetUpPr/>
  </sheetPr>
  <sheetViews>
    <sheetView workbookViewId="0"/>
  </sheetViews>
  <sheetFormatPr customHeight="1" defaultColWidth="12.63" defaultRowHeight="15.0"/>
  <cols>
    <col customWidth="1" min="1" max="1" width="8.13"/>
    <col customWidth="1" min="2" max="8" width="7.63"/>
    <col customWidth="1" min="9" max="9" width="9.0"/>
    <col customWidth="1" min="10" max="26" width="8.0"/>
  </cols>
  <sheetData>
    <row r="1" ht="18.75" customHeight="1">
      <c r="A1" s="34" t="s">
        <v>21</v>
      </c>
      <c r="B1" s="2"/>
      <c r="C1" s="4"/>
      <c r="D1" s="4"/>
      <c r="E1" s="4"/>
      <c r="F1" s="4"/>
      <c r="G1" s="4"/>
      <c r="H1" s="4"/>
      <c r="I1" s="2"/>
      <c r="J1" s="2"/>
      <c r="K1" s="2"/>
      <c r="L1" s="2"/>
      <c r="M1" s="2"/>
      <c r="N1" s="2"/>
      <c r="O1" s="2"/>
      <c r="P1" s="2"/>
      <c r="Q1" s="2"/>
      <c r="R1" s="2"/>
      <c r="S1" s="2"/>
      <c r="T1" s="2"/>
      <c r="U1" s="2"/>
      <c r="V1" s="2"/>
      <c r="W1" s="2"/>
      <c r="X1" s="2"/>
      <c r="Y1" s="2"/>
      <c r="Z1" s="2"/>
    </row>
    <row r="2" ht="13.5" customHeight="1">
      <c r="A2" s="4"/>
      <c r="B2" s="4"/>
      <c r="C2" s="4"/>
      <c r="D2" s="4"/>
      <c r="E2" s="4"/>
      <c r="F2" s="2"/>
      <c r="G2" s="2"/>
      <c r="H2" s="35" t="s">
        <v>2</v>
      </c>
      <c r="I2" s="2"/>
      <c r="J2" s="2"/>
      <c r="K2" s="2"/>
      <c r="L2" s="2"/>
      <c r="M2" s="2"/>
      <c r="N2" s="2"/>
      <c r="O2" s="2"/>
      <c r="P2" s="2"/>
      <c r="Q2" s="2"/>
      <c r="R2" s="2"/>
      <c r="S2" s="2"/>
      <c r="T2" s="2"/>
      <c r="U2" s="2"/>
      <c r="V2" s="2"/>
      <c r="W2" s="2"/>
      <c r="X2" s="2"/>
      <c r="Y2" s="2"/>
      <c r="Z2" s="2"/>
    </row>
    <row r="3" ht="21.75" customHeight="1">
      <c r="A3" s="36" t="s">
        <v>3</v>
      </c>
      <c r="B3" s="37" t="s">
        <v>22</v>
      </c>
      <c r="C3" s="38" t="s">
        <v>23</v>
      </c>
      <c r="D3" s="39" t="s">
        <v>24</v>
      </c>
      <c r="E3" s="40"/>
      <c r="F3" s="40"/>
      <c r="G3" s="40"/>
      <c r="H3" s="41"/>
      <c r="I3" s="9"/>
      <c r="J3" s="9"/>
      <c r="K3" s="9"/>
      <c r="L3" s="9"/>
      <c r="M3" s="9"/>
      <c r="N3" s="9"/>
      <c r="O3" s="9"/>
      <c r="P3" s="9"/>
      <c r="Q3" s="9"/>
      <c r="R3" s="9"/>
      <c r="S3" s="9"/>
      <c r="T3" s="9"/>
      <c r="U3" s="9"/>
      <c r="V3" s="9"/>
      <c r="W3" s="9"/>
      <c r="X3" s="9"/>
      <c r="Y3" s="9"/>
      <c r="Z3" s="9"/>
    </row>
    <row r="4" ht="24.0" customHeight="1">
      <c r="A4" s="42"/>
      <c r="B4" s="11"/>
      <c r="C4" s="43" t="s">
        <v>25</v>
      </c>
      <c r="D4" s="44" t="s">
        <v>6</v>
      </c>
      <c r="E4" s="45" t="s">
        <v>26</v>
      </c>
      <c r="F4" s="46"/>
      <c r="G4" s="47"/>
      <c r="H4" s="48" t="s">
        <v>27</v>
      </c>
      <c r="I4" s="9"/>
      <c r="J4" s="9"/>
      <c r="K4" s="9"/>
      <c r="L4" s="9"/>
      <c r="M4" s="9"/>
      <c r="N4" s="9"/>
      <c r="O4" s="9"/>
      <c r="P4" s="9"/>
      <c r="Q4" s="9"/>
      <c r="R4" s="9"/>
      <c r="S4" s="9"/>
      <c r="T4" s="9"/>
      <c r="U4" s="9"/>
      <c r="V4" s="9"/>
      <c r="W4" s="9"/>
      <c r="X4" s="9"/>
      <c r="Y4" s="9"/>
      <c r="Z4" s="9"/>
    </row>
    <row r="5" ht="59.25" customHeight="1">
      <c r="A5" s="42"/>
      <c r="B5" s="11"/>
      <c r="C5" s="11"/>
      <c r="D5" s="11"/>
      <c r="E5" s="49" t="s">
        <v>28</v>
      </c>
      <c r="F5" s="49" t="s">
        <v>29</v>
      </c>
      <c r="G5" s="49" t="s">
        <v>30</v>
      </c>
      <c r="H5" s="12"/>
      <c r="I5" s="9"/>
      <c r="J5" s="9"/>
      <c r="K5" s="9"/>
      <c r="L5" s="9"/>
      <c r="M5" s="9"/>
      <c r="N5" s="9"/>
      <c r="O5" s="9"/>
      <c r="P5" s="9"/>
      <c r="Q5" s="9"/>
      <c r="R5" s="9"/>
      <c r="S5" s="9"/>
      <c r="T5" s="9"/>
      <c r="U5" s="9"/>
      <c r="V5" s="9"/>
      <c r="W5" s="9"/>
      <c r="X5" s="9"/>
      <c r="Y5" s="9"/>
      <c r="Z5" s="9"/>
    </row>
    <row r="6" ht="18.0" customHeight="1">
      <c r="A6" s="50" t="s">
        <v>31</v>
      </c>
      <c r="B6" s="51">
        <v>15.0</v>
      </c>
      <c r="C6" s="51">
        <v>15.0</v>
      </c>
      <c r="D6" s="51">
        <v>15.0</v>
      </c>
      <c r="E6" s="51">
        <v>0.0</v>
      </c>
      <c r="F6" s="51">
        <v>0.0</v>
      </c>
      <c r="G6" s="51">
        <v>0.0</v>
      </c>
      <c r="H6" s="52">
        <v>15.0</v>
      </c>
      <c r="I6" s="2"/>
      <c r="J6" s="2"/>
      <c r="K6" s="2"/>
      <c r="L6" s="2"/>
      <c r="M6" s="2"/>
      <c r="N6" s="2"/>
      <c r="O6" s="2"/>
      <c r="P6" s="2"/>
      <c r="Q6" s="2"/>
      <c r="R6" s="2"/>
      <c r="S6" s="2"/>
      <c r="T6" s="2"/>
      <c r="U6" s="2"/>
      <c r="V6" s="2"/>
      <c r="W6" s="2"/>
      <c r="X6" s="2"/>
      <c r="Y6" s="2"/>
      <c r="Z6" s="2"/>
    </row>
    <row r="7" ht="18.75" customHeight="1">
      <c r="A7" s="53"/>
      <c r="B7" s="54"/>
      <c r="C7" s="54"/>
      <c r="D7" s="54"/>
      <c r="E7" s="54"/>
      <c r="F7" s="54"/>
      <c r="G7" s="54"/>
      <c r="H7" s="54"/>
      <c r="I7" s="2"/>
      <c r="J7" s="2"/>
      <c r="K7" s="2"/>
      <c r="L7" s="2"/>
      <c r="M7" s="2"/>
      <c r="N7" s="2"/>
      <c r="O7" s="2"/>
      <c r="P7" s="2"/>
      <c r="Q7" s="2"/>
      <c r="R7" s="2"/>
      <c r="S7" s="2"/>
      <c r="T7" s="2"/>
      <c r="U7" s="2"/>
      <c r="V7" s="2"/>
      <c r="W7" s="2"/>
      <c r="X7" s="2"/>
      <c r="Y7" s="2"/>
      <c r="Z7" s="2"/>
    </row>
    <row r="8" ht="30.75" customHeight="1">
      <c r="A8" s="55" t="s">
        <v>32</v>
      </c>
      <c r="I8" s="56"/>
      <c r="J8" s="2"/>
      <c r="K8" s="2"/>
      <c r="L8" s="2"/>
      <c r="M8" s="2"/>
      <c r="N8" s="2"/>
      <c r="O8" s="2"/>
      <c r="P8" s="2"/>
      <c r="Q8" s="2"/>
      <c r="R8" s="2"/>
      <c r="S8" s="2"/>
      <c r="T8" s="2"/>
      <c r="U8" s="2"/>
      <c r="V8" s="2"/>
      <c r="W8" s="2"/>
      <c r="X8" s="2"/>
      <c r="Y8" s="2"/>
      <c r="Z8" s="2"/>
    </row>
    <row r="9" ht="15.0" customHeight="1">
      <c r="I9" s="2"/>
      <c r="J9" s="2"/>
      <c r="K9" s="2"/>
      <c r="L9" s="2"/>
      <c r="M9" s="2"/>
      <c r="N9" s="2"/>
      <c r="O9" s="2"/>
      <c r="P9" s="2"/>
      <c r="Q9" s="2"/>
      <c r="R9" s="2"/>
      <c r="S9" s="2"/>
      <c r="T9" s="2"/>
      <c r="U9" s="2"/>
      <c r="V9" s="2"/>
      <c r="W9" s="2"/>
      <c r="X9" s="2"/>
      <c r="Y9" s="2"/>
      <c r="Z9" s="2"/>
    </row>
    <row r="10" ht="13.5" customHeight="1">
      <c r="A10" s="2"/>
      <c r="B10" s="2"/>
      <c r="C10" s="2"/>
      <c r="D10" s="2"/>
      <c r="E10" s="2"/>
      <c r="F10" s="4"/>
      <c r="G10" s="2"/>
      <c r="H10" s="5" t="s">
        <v>33</v>
      </c>
      <c r="I10" s="2"/>
      <c r="J10" s="2"/>
      <c r="K10" s="2"/>
      <c r="L10" s="2"/>
      <c r="M10" s="2"/>
      <c r="N10" s="2"/>
      <c r="O10" s="2"/>
      <c r="P10" s="2"/>
      <c r="Q10" s="2"/>
      <c r="R10" s="2"/>
      <c r="S10" s="2"/>
      <c r="T10" s="2"/>
      <c r="U10" s="2"/>
      <c r="V10" s="2"/>
      <c r="W10" s="2"/>
      <c r="X10" s="2"/>
      <c r="Y10" s="2"/>
      <c r="Z10" s="2"/>
    </row>
    <row r="11" ht="13.5" customHeight="1">
      <c r="A11" s="2"/>
      <c r="B11" s="2"/>
      <c r="C11" s="2"/>
      <c r="D11" s="2"/>
      <c r="E11" s="2"/>
      <c r="F11" s="2"/>
      <c r="G11" s="2"/>
      <c r="H11" s="2"/>
      <c r="I11" s="2"/>
      <c r="J11" s="2"/>
      <c r="K11" s="2"/>
      <c r="L11" s="2"/>
      <c r="M11" s="2"/>
      <c r="N11" s="2"/>
      <c r="O11" s="2"/>
      <c r="P11" s="2"/>
      <c r="Q11" s="2"/>
      <c r="R11" s="2"/>
      <c r="S11" s="2"/>
      <c r="T11" s="2"/>
      <c r="U11" s="2"/>
      <c r="V11" s="2"/>
      <c r="W11" s="2"/>
      <c r="X11" s="2"/>
      <c r="Y11" s="2"/>
      <c r="Z11" s="2"/>
    </row>
    <row r="12" ht="13.5" customHeight="1">
      <c r="A12" s="2"/>
      <c r="B12" s="2"/>
      <c r="C12" s="2"/>
      <c r="D12" s="2"/>
      <c r="E12" s="2"/>
      <c r="F12" s="2"/>
      <c r="G12" s="2"/>
      <c r="H12" s="2"/>
      <c r="I12" s="2"/>
      <c r="J12" s="2"/>
      <c r="K12" s="2"/>
      <c r="L12" s="2"/>
      <c r="M12" s="2"/>
      <c r="N12" s="2"/>
      <c r="O12" s="2"/>
      <c r="P12" s="2"/>
      <c r="Q12" s="2"/>
      <c r="R12" s="2"/>
      <c r="S12" s="2"/>
      <c r="T12" s="2"/>
      <c r="U12" s="2"/>
      <c r="V12" s="2"/>
      <c r="W12" s="2"/>
      <c r="X12" s="2"/>
      <c r="Y12" s="2"/>
      <c r="Z12" s="2"/>
    </row>
    <row r="13" ht="13.5" customHeight="1">
      <c r="A13" s="2"/>
      <c r="B13" s="2"/>
      <c r="C13" s="2"/>
      <c r="D13" s="2"/>
      <c r="E13" s="2"/>
      <c r="F13" s="2"/>
      <c r="G13" s="2"/>
      <c r="H13" s="2"/>
      <c r="I13" s="2"/>
      <c r="J13" s="2"/>
      <c r="K13" s="2"/>
      <c r="L13" s="2"/>
      <c r="M13" s="2"/>
      <c r="N13" s="2"/>
      <c r="O13" s="2"/>
      <c r="P13" s="2"/>
      <c r="Q13" s="2"/>
      <c r="R13" s="2"/>
      <c r="S13" s="2"/>
      <c r="T13" s="2"/>
      <c r="U13" s="2"/>
      <c r="V13" s="2"/>
      <c r="W13" s="2"/>
      <c r="X13" s="2"/>
      <c r="Y13" s="2"/>
      <c r="Z13" s="2"/>
    </row>
    <row r="14" ht="13.5" customHeight="1">
      <c r="A14" s="2"/>
      <c r="B14" s="2"/>
      <c r="C14" s="2"/>
      <c r="D14" s="2"/>
      <c r="E14" s="2"/>
      <c r="F14" s="2"/>
      <c r="G14" s="2"/>
      <c r="H14" s="2"/>
      <c r="I14" s="2"/>
      <c r="J14" s="2"/>
      <c r="K14" s="2"/>
      <c r="L14" s="2"/>
      <c r="M14" s="2"/>
      <c r="N14" s="2"/>
      <c r="O14" s="2"/>
      <c r="P14" s="2"/>
      <c r="Q14" s="2"/>
      <c r="R14" s="2"/>
      <c r="S14" s="2"/>
      <c r="T14" s="2"/>
      <c r="U14" s="2"/>
      <c r="V14" s="2"/>
      <c r="W14" s="2"/>
      <c r="X14" s="2"/>
      <c r="Y14" s="2"/>
      <c r="Z14" s="2"/>
    </row>
    <row r="15" ht="13.5" customHeight="1">
      <c r="A15" s="2"/>
      <c r="B15" s="2"/>
      <c r="C15" s="2"/>
      <c r="D15" s="2"/>
      <c r="E15" s="2"/>
      <c r="F15" s="2"/>
      <c r="G15" s="2"/>
      <c r="H15" s="2"/>
      <c r="I15" s="2"/>
      <c r="J15" s="2"/>
      <c r="K15" s="2"/>
      <c r="L15" s="2"/>
      <c r="M15" s="2"/>
      <c r="N15" s="2"/>
      <c r="O15" s="2"/>
      <c r="P15" s="2"/>
      <c r="Q15" s="2"/>
      <c r="R15" s="2"/>
      <c r="S15" s="2"/>
      <c r="T15" s="2"/>
      <c r="U15" s="2"/>
      <c r="V15" s="2"/>
      <c r="W15" s="2"/>
      <c r="X15" s="2"/>
      <c r="Y15" s="2"/>
      <c r="Z15" s="2"/>
    </row>
    <row r="16" ht="13.5" customHeight="1">
      <c r="A16" s="2"/>
      <c r="B16" s="2"/>
      <c r="C16" s="2"/>
      <c r="D16" s="2"/>
      <c r="E16" s="2"/>
      <c r="F16" s="2"/>
      <c r="G16" s="2"/>
      <c r="H16" s="2"/>
      <c r="I16" s="2"/>
      <c r="J16" s="2"/>
      <c r="K16" s="2"/>
      <c r="L16" s="2"/>
      <c r="M16" s="2"/>
      <c r="N16" s="2"/>
      <c r="O16" s="2"/>
      <c r="P16" s="2"/>
      <c r="Q16" s="2"/>
      <c r="R16" s="2"/>
      <c r="S16" s="2"/>
      <c r="T16" s="2"/>
      <c r="U16" s="2"/>
      <c r="V16" s="2"/>
      <c r="W16" s="2"/>
      <c r="X16" s="2"/>
      <c r="Y16" s="2"/>
      <c r="Z16" s="2"/>
    </row>
    <row r="17" ht="13.5" customHeight="1">
      <c r="A17" s="2"/>
      <c r="B17" s="2"/>
      <c r="C17" s="2"/>
      <c r="D17" s="2"/>
      <c r="E17" s="2"/>
      <c r="F17" s="2"/>
      <c r="G17" s="2"/>
      <c r="H17" s="2"/>
      <c r="I17" s="2"/>
      <c r="J17" s="2"/>
      <c r="K17" s="2"/>
      <c r="L17" s="2"/>
      <c r="M17" s="2"/>
      <c r="N17" s="2"/>
      <c r="O17" s="2"/>
      <c r="P17" s="2"/>
      <c r="Q17" s="2"/>
      <c r="R17" s="2"/>
      <c r="S17" s="2"/>
      <c r="T17" s="2"/>
      <c r="U17" s="2"/>
      <c r="V17" s="2"/>
      <c r="W17" s="2"/>
      <c r="X17" s="2"/>
      <c r="Y17" s="2"/>
      <c r="Z17" s="2"/>
    </row>
    <row r="18" ht="13.5" customHeight="1">
      <c r="A18" s="2"/>
      <c r="B18" s="2"/>
      <c r="C18" s="2"/>
      <c r="D18" s="2"/>
      <c r="E18" s="2"/>
      <c r="F18" s="2"/>
      <c r="G18" s="2"/>
      <c r="H18" s="2"/>
      <c r="I18" s="2"/>
      <c r="J18" s="2"/>
      <c r="K18" s="2"/>
      <c r="L18" s="2"/>
      <c r="M18" s="2"/>
      <c r="N18" s="2"/>
      <c r="O18" s="2"/>
      <c r="P18" s="2"/>
      <c r="Q18" s="2"/>
      <c r="R18" s="2"/>
      <c r="S18" s="2"/>
      <c r="T18" s="2"/>
      <c r="U18" s="2"/>
      <c r="V18" s="2"/>
      <c r="W18" s="2"/>
      <c r="X18" s="2"/>
      <c r="Y18" s="2"/>
      <c r="Z18" s="2"/>
    </row>
    <row r="19" ht="13.5" customHeight="1">
      <c r="A19" s="2"/>
      <c r="B19" s="2"/>
      <c r="C19" s="2"/>
      <c r="D19" s="2"/>
      <c r="E19" s="2"/>
      <c r="F19" s="2"/>
      <c r="G19" s="2"/>
      <c r="H19" s="2"/>
      <c r="I19" s="2"/>
      <c r="J19" s="2"/>
      <c r="K19" s="2"/>
      <c r="L19" s="2"/>
      <c r="M19" s="2"/>
      <c r="N19" s="2"/>
      <c r="O19" s="2"/>
      <c r="P19" s="2"/>
      <c r="Q19" s="2"/>
      <c r="R19" s="2"/>
      <c r="S19" s="2"/>
      <c r="T19" s="2"/>
      <c r="U19" s="2"/>
      <c r="V19" s="2"/>
      <c r="W19" s="2"/>
      <c r="X19" s="2"/>
      <c r="Y19" s="2"/>
      <c r="Z19" s="2"/>
    </row>
    <row r="20" ht="13.5" customHeight="1">
      <c r="A20" s="2"/>
      <c r="B20" s="2"/>
      <c r="C20" s="2"/>
      <c r="D20" s="2"/>
      <c r="E20" s="2"/>
      <c r="F20" s="2"/>
      <c r="G20" s="2"/>
      <c r="H20" s="2"/>
      <c r="I20" s="2"/>
      <c r="J20" s="2"/>
      <c r="K20" s="2"/>
      <c r="L20" s="2"/>
      <c r="M20" s="2"/>
      <c r="N20" s="2"/>
      <c r="O20" s="2"/>
      <c r="P20" s="2"/>
      <c r="Q20" s="2"/>
      <c r="R20" s="2"/>
      <c r="S20" s="2"/>
      <c r="T20" s="2"/>
      <c r="U20" s="2"/>
      <c r="V20" s="2"/>
      <c r="W20" s="2"/>
      <c r="X20" s="2"/>
      <c r="Y20" s="2"/>
      <c r="Z20" s="2"/>
    </row>
    <row r="21" ht="13.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3.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3.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3.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3.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3.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3.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3.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3.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3.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3.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3.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3.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3.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3.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3.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3.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3.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3.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3.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3.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3.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3.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8">
    <mergeCell ref="A3:A5"/>
    <mergeCell ref="B3:B5"/>
    <mergeCell ref="D3:H3"/>
    <mergeCell ref="C4:C5"/>
    <mergeCell ref="D4:D5"/>
    <mergeCell ref="E4:G4"/>
    <mergeCell ref="H4:H5"/>
    <mergeCell ref="A8:H9"/>
  </mergeCell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66CC"/>
    <pageSetUpPr/>
  </sheetPr>
  <sheetViews>
    <sheetView workbookViewId="0"/>
  </sheetViews>
  <sheetFormatPr customHeight="1" defaultColWidth="12.63" defaultRowHeight="15.0"/>
  <cols>
    <col customWidth="1" min="1" max="1" width="10.13"/>
    <col customWidth="1" min="2" max="14" width="6.13"/>
    <col customWidth="1" min="15" max="16" width="4.13"/>
    <col customWidth="1" min="17" max="26" width="8.0"/>
  </cols>
  <sheetData>
    <row r="1" ht="18.75" customHeight="1">
      <c r="A1" s="34" t="s">
        <v>34</v>
      </c>
      <c r="B1" s="4"/>
      <c r="C1" s="4"/>
      <c r="D1" s="4"/>
      <c r="E1" s="4"/>
      <c r="F1" s="4"/>
      <c r="G1" s="4"/>
      <c r="H1" s="4"/>
      <c r="I1" s="4"/>
      <c r="J1" s="4"/>
      <c r="K1" s="4"/>
      <c r="L1" s="4"/>
      <c r="M1" s="4"/>
      <c r="N1" s="4"/>
      <c r="O1" s="2"/>
      <c r="P1" s="2"/>
      <c r="Q1" s="2"/>
      <c r="R1" s="2"/>
      <c r="S1" s="2"/>
      <c r="T1" s="2"/>
      <c r="U1" s="2"/>
      <c r="V1" s="2"/>
      <c r="W1" s="2"/>
      <c r="X1" s="2"/>
      <c r="Y1" s="2"/>
      <c r="Z1" s="2"/>
    </row>
    <row r="2" ht="13.5" customHeight="1">
      <c r="A2" s="57"/>
      <c r="B2" s="4"/>
      <c r="C2" s="4"/>
      <c r="D2" s="4"/>
      <c r="E2" s="4"/>
      <c r="F2" s="4"/>
      <c r="G2" s="4"/>
      <c r="H2" s="4"/>
      <c r="I2" s="4"/>
      <c r="J2" s="4"/>
      <c r="K2" s="4"/>
      <c r="L2" s="4"/>
      <c r="M2" s="4"/>
      <c r="N2" s="35" t="s">
        <v>2</v>
      </c>
      <c r="O2" s="2"/>
      <c r="P2" s="2"/>
      <c r="Q2" s="2"/>
      <c r="R2" s="2"/>
      <c r="S2" s="2"/>
      <c r="T2" s="2"/>
      <c r="U2" s="2"/>
      <c r="V2" s="2"/>
      <c r="W2" s="2"/>
      <c r="X2" s="2"/>
      <c r="Y2" s="2"/>
      <c r="Z2" s="2"/>
    </row>
    <row r="3" ht="21.75" customHeight="1">
      <c r="A3" s="36" t="s">
        <v>3</v>
      </c>
      <c r="B3" s="37" t="s">
        <v>22</v>
      </c>
      <c r="C3" s="39" t="s">
        <v>23</v>
      </c>
      <c r="D3" s="40"/>
      <c r="E3" s="40"/>
      <c r="F3" s="40"/>
      <c r="G3" s="58"/>
      <c r="H3" s="39" t="s">
        <v>24</v>
      </c>
      <c r="I3" s="40"/>
      <c r="J3" s="40"/>
      <c r="K3" s="40"/>
      <c r="L3" s="40"/>
      <c r="M3" s="40"/>
      <c r="N3" s="41"/>
      <c r="O3" s="2"/>
      <c r="P3" s="2"/>
      <c r="Q3" s="2"/>
      <c r="R3" s="2"/>
      <c r="S3" s="2"/>
      <c r="T3" s="2"/>
      <c r="U3" s="2"/>
      <c r="V3" s="2"/>
      <c r="W3" s="2"/>
      <c r="X3" s="2"/>
      <c r="Y3" s="2"/>
      <c r="Z3" s="2"/>
    </row>
    <row r="4" ht="21.75" customHeight="1">
      <c r="A4" s="42"/>
      <c r="B4" s="11"/>
      <c r="C4" s="44" t="s">
        <v>35</v>
      </c>
      <c r="D4" s="59" t="s">
        <v>36</v>
      </c>
      <c r="E4" s="43" t="s">
        <v>25</v>
      </c>
      <c r="F4" s="60" t="s">
        <v>37</v>
      </c>
      <c r="G4" s="47"/>
      <c r="H4" s="44" t="s">
        <v>6</v>
      </c>
      <c r="I4" s="60" t="s">
        <v>26</v>
      </c>
      <c r="J4" s="46"/>
      <c r="K4" s="46"/>
      <c r="L4" s="46"/>
      <c r="M4" s="47"/>
      <c r="N4" s="48" t="s">
        <v>27</v>
      </c>
      <c r="O4" s="2"/>
      <c r="P4" s="2"/>
      <c r="Q4" s="2"/>
      <c r="R4" s="2"/>
      <c r="S4" s="2"/>
      <c r="T4" s="2"/>
      <c r="U4" s="2"/>
      <c r="V4" s="2"/>
      <c r="W4" s="2"/>
      <c r="X4" s="2"/>
      <c r="Y4" s="2"/>
      <c r="Z4" s="2"/>
    </row>
    <row r="5" ht="21.75" customHeight="1">
      <c r="A5" s="42"/>
      <c r="B5" s="11"/>
      <c r="C5" s="11"/>
      <c r="D5" s="11"/>
      <c r="E5" s="11"/>
      <c r="F5" s="44" t="s">
        <v>38</v>
      </c>
      <c r="G5" s="44" t="s">
        <v>39</v>
      </c>
      <c r="H5" s="11"/>
      <c r="I5" s="44" t="s">
        <v>40</v>
      </c>
      <c r="J5" s="49" t="s">
        <v>28</v>
      </c>
      <c r="K5" s="49" t="s">
        <v>41</v>
      </c>
      <c r="L5" s="49" t="s">
        <v>29</v>
      </c>
      <c r="M5" s="49" t="s">
        <v>30</v>
      </c>
      <c r="N5" s="12"/>
      <c r="O5" s="2"/>
      <c r="P5" s="2"/>
      <c r="Q5" s="2"/>
      <c r="R5" s="2"/>
      <c r="S5" s="2"/>
      <c r="T5" s="2"/>
      <c r="U5" s="2"/>
      <c r="V5" s="2"/>
      <c r="W5" s="2"/>
      <c r="X5" s="2"/>
      <c r="Y5" s="2"/>
      <c r="Z5" s="2"/>
    </row>
    <row r="6" ht="38.25" customHeight="1">
      <c r="A6" s="61"/>
      <c r="B6" s="14"/>
      <c r="C6" s="14"/>
      <c r="D6" s="14"/>
      <c r="E6" s="14"/>
      <c r="F6" s="14"/>
      <c r="G6" s="14"/>
      <c r="H6" s="14"/>
      <c r="I6" s="14"/>
      <c r="J6" s="14"/>
      <c r="K6" s="14"/>
      <c r="L6" s="14"/>
      <c r="M6" s="14"/>
      <c r="N6" s="15"/>
      <c r="O6" s="2"/>
      <c r="P6" s="2"/>
      <c r="Q6" s="2"/>
      <c r="R6" s="2"/>
      <c r="S6" s="2"/>
      <c r="T6" s="2"/>
      <c r="U6" s="2"/>
      <c r="V6" s="2"/>
      <c r="W6" s="2"/>
      <c r="X6" s="2"/>
      <c r="Y6" s="2"/>
      <c r="Z6" s="2"/>
    </row>
    <row r="7" ht="18.0" customHeight="1">
      <c r="A7" s="50" t="s">
        <v>42</v>
      </c>
      <c r="B7" s="62">
        <v>488.0</v>
      </c>
      <c r="C7" s="62">
        <v>0.0</v>
      </c>
      <c r="D7" s="62">
        <v>422.0</v>
      </c>
      <c r="E7" s="63">
        <v>102.0</v>
      </c>
      <c r="F7" s="62">
        <v>6.0</v>
      </c>
      <c r="G7" s="62">
        <v>0.0</v>
      </c>
      <c r="H7" s="62">
        <v>488.0</v>
      </c>
      <c r="I7" s="62">
        <v>0.0</v>
      </c>
      <c r="J7" s="62">
        <v>0.0</v>
      </c>
      <c r="K7" s="62">
        <v>3.0</v>
      </c>
      <c r="L7" s="62">
        <v>12.0</v>
      </c>
      <c r="M7" s="62">
        <v>0.0</v>
      </c>
      <c r="N7" s="64">
        <v>473.0</v>
      </c>
      <c r="O7" s="2"/>
      <c r="P7" s="2"/>
      <c r="Q7" s="2"/>
      <c r="R7" s="2"/>
      <c r="S7" s="2"/>
      <c r="T7" s="2"/>
      <c r="U7" s="2"/>
      <c r="V7" s="2"/>
      <c r="W7" s="2"/>
      <c r="X7" s="2"/>
      <c r="Y7" s="2"/>
      <c r="Z7" s="2"/>
    </row>
    <row r="8" ht="15.0" customHeight="1">
      <c r="A8" s="65"/>
      <c r="B8" s="66"/>
      <c r="C8" s="66"/>
      <c r="D8" s="66"/>
      <c r="E8" s="66"/>
      <c r="F8" s="66"/>
      <c r="G8" s="66"/>
      <c r="H8" s="66"/>
      <c r="I8" s="66"/>
      <c r="J8" s="66"/>
      <c r="K8" s="66"/>
      <c r="L8" s="66"/>
      <c r="M8" s="66"/>
      <c r="N8" s="66"/>
      <c r="O8" s="2"/>
      <c r="P8" s="2"/>
      <c r="Q8" s="2"/>
      <c r="R8" s="2"/>
      <c r="S8" s="2"/>
      <c r="T8" s="2"/>
      <c r="U8" s="2"/>
      <c r="V8" s="2"/>
      <c r="W8" s="2"/>
      <c r="X8" s="2"/>
      <c r="Y8" s="2"/>
      <c r="Z8" s="2"/>
    </row>
    <row r="9" ht="15.0" customHeight="1">
      <c r="A9" s="67" t="s">
        <v>43</v>
      </c>
      <c r="O9" s="68"/>
      <c r="P9" s="2"/>
      <c r="Q9" s="2"/>
      <c r="R9" s="2"/>
      <c r="S9" s="2"/>
      <c r="T9" s="2"/>
      <c r="U9" s="2"/>
      <c r="V9" s="2"/>
      <c r="W9" s="2"/>
      <c r="X9" s="2"/>
      <c r="Y9" s="2"/>
      <c r="Z9" s="2"/>
    </row>
    <row r="10" ht="15.0" customHeight="1">
      <c r="O10" s="69"/>
      <c r="P10" s="69"/>
      <c r="Q10" s="69"/>
      <c r="R10" s="69"/>
      <c r="S10" s="69"/>
      <c r="T10" s="69"/>
      <c r="U10" s="69"/>
      <c r="V10" s="69"/>
      <c r="W10" s="69"/>
      <c r="X10" s="69"/>
      <c r="Y10" s="69"/>
      <c r="Z10" s="69"/>
    </row>
    <row r="11" ht="15.0" customHeight="1">
      <c r="A11" s="4"/>
      <c r="B11" s="4"/>
      <c r="C11" s="4"/>
      <c r="D11" s="4"/>
      <c r="E11" s="4"/>
      <c r="F11" s="4"/>
      <c r="G11" s="4"/>
      <c r="H11" s="4"/>
      <c r="I11" s="4"/>
      <c r="J11" s="4"/>
      <c r="K11" s="4"/>
      <c r="L11" s="4"/>
      <c r="M11" s="4"/>
      <c r="N11" s="5" t="s">
        <v>33</v>
      </c>
      <c r="O11" s="2"/>
      <c r="P11" s="2"/>
      <c r="Q11" s="2"/>
      <c r="R11" s="2"/>
      <c r="S11" s="2"/>
      <c r="T11" s="2"/>
      <c r="U11" s="2"/>
      <c r="V11" s="2"/>
      <c r="W11" s="2"/>
      <c r="X11" s="2"/>
      <c r="Y11" s="2"/>
      <c r="Z11" s="2"/>
    </row>
    <row r="12" ht="15.0" customHeight="1">
      <c r="A12" s="70"/>
      <c r="B12" s="69"/>
      <c r="C12" s="69"/>
      <c r="D12" s="69"/>
      <c r="E12" s="69"/>
      <c r="F12" s="69"/>
      <c r="G12" s="69"/>
      <c r="H12" s="69"/>
      <c r="I12" s="69"/>
      <c r="J12" s="69"/>
      <c r="K12" s="69"/>
      <c r="L12" s="69"/>
      <c r="M12" s="69"/>
      <c r="N12" s="69"/>
      <c r="O12" s="69"/>
      <c r="P12" s="69"/>
      <c r="Q12" s="69"/>
      <c r="R12" s="69"/>
      <c r="S12" s="69"/>
      <c r="T12" s="69"/>
      <c r="U12" s="69"/>
      <c r="V12" s="69"/>
      <c r="W12" s="69"/>
      <c r="X12" s="69"/>
      <c r="Y12" s="69"/>
      <c r="Z12" s="69"/>
    </row>
    <row r="13" ht="13.5" customHeight="1">
      <c r="A13" s="2"/>
      <c r="B13" s="2"/>
      <c r="C13" s="2"/>
      <c r="D13" s="2"/>
      <c r="E13" s="2"/>
      <c r="F13" s="2"/>
      <c r="G13" s="2"/>
      <c r="H13" s="2"/>
      <c r="I13" s="2"/>
      <c r="J13" s="2"/>
      <c r="K13" s="2"/>
      <c r="L13" s="2"/>
      <c r="M13" s="2"/>
      <c r="N13" s="2"/>
      <c r="O13" s="2"/>
      <c r="P13" s="2"/>
      <c r="Q13" s="2"/>
      <c r="R13" s="2"/>
      <c r="S13" s="2"/>
      <c r="T13" s="2"/>
      <c r="U13" s="2"/>
      <c r="V13" s="2"/>
      <c r="W13" s="2"/>
      <c r="X13" s="2"/>
      <c r="Y13" s="2"/>
      <c r="Z13" s="2"/>
    </row>
    <row r="14" ht="13.5" customHeight="1">
      <c r="A14" s="2"/>
      <c r="B14" s="2"/>
      <c r="C14" s="2"/>
      <c r="D14" s="2"/>
      <c r="E14" s="2"/>
      <c r="F14" s="2"/>
      <c r="G14" s="2"/>
      <c r="H14" s="2"/>
      <c r="I14" s="2"/>
      <c r="J14" s="2"/>
      <c r="K14" s="2"/>
      <c r="L14" s="2"/>
      <c r="M14" s="2"/>
      <c r="N14" s="2"/>
      <c r="O14" s="2"/>
      <c r="P14" s="2"/>
      <c r="Q14" s="2"/>
      <c r="R14" s="2"/>
      <c r="S14" s="2"/>
      <c r="T14" s="2"/>
      <c r="U14" s="2"/>
      <c r="V14" s="2"/>
      <c r="W14" s="2"/>
      <c r="X14" s="2"/>
      <c r="Y14" s="2"/>
      <c r="Z14" s="2"/>
    </row>
    <row r="15" ht="13.5" customHeight="1">
      <c r="A15" s="2"/>
      <c r="B15" s="2"/>
      <c r="C15" s="2"/>
      <c r="D15" s="2"/>
      <c r="E15" s="2"/>
      <c r="F15" s="2"/>
      <c r="G15" s="2"/>
      <c r="H15" s="2"/>
      <c r="I15" s="2"/>
      <c r="J15" s="2"/>
      <c r="K15" s="2"/>
      <c r="L15" s="2"/>
      <c r="M15" s="2"/>
      <c r="N15" s="2"/>
      <c r="O15" s="2"/>
      <c r="P15" s="2"/>
      <c r="Q15" s="2"/>
      <c r="R15" s="2"/>
      <c r="S15" s="2"/>
      <c r="T15" s="2"/>
      <c r="U15" s="2"/>
      <c r="V15" s="2"/>
      <c r="W15" s="2"/>
      <c r="X15" s="2"/>
      <c r="Y15" s="2"/>
      <c r="Z15" s="2"/>
    </row>
    <row r="16" ht="13.5" customHeight="1">
      <c r="A16" s="2"/>
      <c r="B16" s="2"/>
      <c r="C16" s="2"/>
      <c r="D16" s="2"/>
      <c r="E16" s="2"/>
      <c r="F16" s="2"/>
      <c r="G16" s="2"/>
      <c r="H16" s="2"/>
      <c r="I16" s="2"/>
      <c r="J16" s="2"/>
      <c r="K16" s="2"/>
      <c r="L16" s="2"/>
      <c r="M16" s="2"/>
      <c r="N16" s="2"/>
      <c r="O16" s="2"/>
      <c r="P16" s="2"/>
      <c r="Q16" s="2"/>
      <c r="R16" s="2"/>
      <c r="S16" s="2"/>
      <c r="T16" s="2"/>
      <c r="U16" s="2"/>
      <c r="V16" s="2"/>
      <c r="W16" s="2"/>
      <c r="X16" s="2"/>
      <c r="Y16" s="2"/>
      <c r="Z16" s="2"/>
    </row>
    <row r="17" ht="13.5" customHeight="1">
      <c r="A17" s="2"/>
      <c r="B17" s="2"/>
      <c r="C17" s="2"/>
      <c r="D17" s="2"/>
      <c r="E17" s="2"/>
      <c r="F17" s="2"/>
      <c r="G17" s="2"/>
      <c r="H17" s="2"/>
      <c r="I17" s="2"/>
      <c r="J17" s="2"/>
      <c r="K17" s="2"/>
      <c r="L17" s="2"/>
      <c r="M17" s="2"/>
      <c r="N17" s="2"/>
      <c r="O17" s="2"/>
      <c r="P17" s="2"/>
      <c r="Q17" s="2"/>
      <c r="R17" s="2"/>
      <c r="S17" s="2"/>
      <c r="T17" s="2"/>
      <c r="U17" s="2"/>
      <c r="V17" s="2"/>
      <c r="W17" s="2"/>
      <c r="X17" s="2"/>
      <c r="Y17" s="2"/>
      <c r="Z17" s="2"/>
    </row>
    <row r="18" ht="13.5" customHeight="1">
      <c r="A18" s="2"/>
      <c r="B18" s="2"/>
      <c r="C18" s="2"/>
      <c r="D18" s="2"/>
      <c r="E18" s="2"/>
      <c r="F18" s="2"/>
      <c r="G18" s="2"/>
      <c r="H18" s="2"/>
      <c r="I18" s="2"/>
      <c r="J18" s="2"/>
      <c r="K18" s="2"/>
      <c r="L18" s="2"/>
      <c r="M18" s="2"/>
      <c r="N18" s="2"/>
      <c r="O18" s="2"/>
      <c r="P18" s="2"/>
      <c r="Q18" s="2"/>
      <c r="R18" s="2"/>
      <c r="S18" s="2"/>
      <c r="T18" s="2"/>
      <c r="U18" s="2"/>
      <c r="V18" s="2"/>
      <c r="W18" s="2"/>
      <c r="X18" s="2"/>
      <c r="Y18" s="2"/>
      <c r="Z18" s="2"/>
    </row>
    <row r="19" ht="13.5" customHeight="1">
      <c r="A19" s="2"/>
      <c r="B19" s="2"/>
      <c r="C19" s="2"/>
      <c r="D19" s="2"/>
      <c r="E19" s="2"/>
      <c r="F19" s="2"/>
      <c r="G19" s="2"/>
      <c r="H19" s="2"/>
      <c r="I19" s="2"/>
      <c r="J19" s="2"/>
      <c r="K19" s="2"/>
      <c r="L19" s="2"/>
      <c r="M19" s="2"/>
      <c r="N19" s="2"/>
      <c r="O19" s="2"/>
      <c r="P19" s="2"/>
      <c r="Q19" s="2"/>
      <c r="R19" s="2"/>
      <c r="S19" s="2"/>
      <c r="T19" s="2"/>
      <c r="U19" s="2"/>
      <c r="V19" s="2"/>
      <c r="W19" s="2"/>
      <c r="X19" s="2"/>
      <c r="Y19" s="2"/>
      <c r="Z19" s="2"/>
    </row>
    <row r="20" ht="13.5" customHeight="1">
      <c r="A20" s="2"/>
      <c r="B20" s="2"/>
      <c r="C20" s="2"/>
      <c r="D20" s="2"/>
      <c r="E20" s="2"/>
      <c r="F20" s="2"/>
      <c r="G20" s="2"/>
      <c r="H20" s="2"/>
      <c r="I20" s="2"/>
      <c r="J20" s="2"/>
      <c r="K20" s="2"/>
      <c r="L20" s="2"/>
      <c r="M20" s="2"/>
      <c r="N20" s="2"/>
      <c r="O20" s="2"/>
      <c r="P20" s="2"/>
      <c r="Q20" s="2"/>
      <c r="R20" s="2"/>
      <c r="S20" s="2"/>
      <c r="T20" s="2"/>
      <c r="U20" s="2"/>
      <c r="V20" s="2"/>
      <c r="W20" s="2"/>
      <c r="X20" s="2"/>
      <c r="Y20" s="2"/>
      <c r="Z20" s="2"/>
    </row>
    <row r="21" ht="13.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3.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3.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3.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3.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3.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3.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3.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3.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3.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3.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3.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3.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3.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3.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3.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3.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3.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3.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3.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3.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3.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3.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9">
    <mergeCell ref="F4:G4"/>
    <mergeCell ref="H4:H6"/>
    <mergeCell ref="F5:F6"/>
    <mergeCell ref="G5:G6"/>
    <mergeCell ref="I4:M4"/>
    <mergeCell ref="N4:N6"/>
    <mergeCell ref="I5:I6"/>
    <mergeCell ref="J5:J6"/>
    <mergeCell ref="K5:K6"/>
    <mergeCell ref="L5:L6"/>
    <mergeCell ref="M5:M6"/>
    <mergeCell ref="A3:A6"/>
    <mergeCell ref="B3:B6"/>
    <mergeCell ref="C3:G3"/>
    <mergeCell ref="H3:N3"/>
    <mergeCell ref="C4:C6"/>
    <mergeCell ref="D4:D6"/>
    <mergeCell ref="E4:E6"/>
    <mergeCell ref="A9:N10"/>
  </mergeCell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66CC"/>
    <pageSetUpPr/>
  </sheetPr>
  <sheetViews>
    <sheetView workbookViewId="0"/>
  </sheetViews>
  <sheetFormatPr customHeight="1" defaultColWidth="12.63" defaultRowHeight="15.0"/>
  <cols>
    <col customWidth="1" min="1" max="1" width="7.88"/>
    <col customWidth="1" min="2" max="10" width="8.75"/>
    <col customWidth="1" min="11" max="12" width="9.0"/>
    <col customWidth="1" min="13" max="26" width="8.0"/>
  </cols>
  <sheetData>
    <row r="1" ht="18.75" customHeight="1">
      <c r="A1" s="34" t="s">
        <v>44</v>
      </c>
      <c r="B1" s="32"/>
      <c r="C1" s="32"/>
      <c r="D1" s="32"/>
      <c r="E1" s="32"/>
      <c r="F1" s="32"/>
      <c r="G1" s="32"/>
      <c r="H1" s="32"/>
      <c r="I1" s="32"/>
      <c r="J1" s="32"/>
      <c r="K1" s="32"/>
      <c r="L1" s="32"/>
      <c r="M1" s="32"/>
      <c r="N1" s="32"/>
      <c r="O1" s="32"/>
      <c r="P1" s="32"/>
      <c r="Q1" s="32"/>
      <c r="R1" s="32"/>
      <c r="S1" s="32"/>
      <c r="T1" s="32"/>
      <c r="U1" s="32"/>
      <c r="V1" s="32"/>
      <c r="W1" s="32"/>
      <c r="X1" s="32"/>
      <c r="Y1" s="32"/>
      <c r="Z1" s="32"/>
    </row>
    <row r="2" ht="13.5" customHeight="1">
      <c r="A2" s="32"/>
      <c r="B2" s="32"/>
      <c r="C2" s="32"/>
      <c r="D2" s="32"/>
      <c r="E2" s="32"/>
      <c r="F2" s="32"/>
      <c r="G2" s="32"/>
      <c r="H2" s="32"/>
      <c r="I2" s="32"/>
      <c r="J2" s="32"/>
      <c r="K2" s="32"/>
      <c r="L2" s="32"/>
      <c r="M2" s="32"/>
      <c r="N2" s="32"/>
      <c r="O2" s="32"/>
      <c r="P2" s="32"/>
      <c r="Q2" s="32"/>
      <c r="R2" s="32"/>
      <c r="S2" s="32"/>
      <c r="T2" s="32"/>
      <c r="U2" s="32"/>
      <c r="V2" s="32"/>
      <c r="W2" s="32"/>
      <c r="X2" s="32"/>
      <c r="Y2" s="32"/>
      <c r="Z2" s="32"/>
    </row>
    <row r="3" ht="16.5" customHeight="1">
      <c r="A3" s="36" t="s">
        <v>45</v>
      </c>
      <c r="B3" s="7" t="s">
        <v>46</v>
      </c>
      <c r="C3" s="39" t="s">
        <v>47</v>
      </c>
      <c r="D3" s="40"/>
      <c r="E3" s="58"/>
      <c r="F3" s="39" t="s">
        <v>48</v>
      </c>
      <c r="G3" s="40"/>
      <c r="H3" s="40"/>
      <c r="I3" s="58"/>
      <c r="J3" s="8" t="s">
        <v>49</v>
      </c>
      <c r="K3" s="32"/>
      <c r="L3" s="32"/>
      <c r="M3" s="32"/>
      <c r="N3" s="32"/>
      <c r="O3" s="32"/>
      <c r="P3" s="32"/>
      <c r="Q3" s="32"/>
      <c r="R3" s="32"/>
      <c r="S3" s="32"/>
      <c r="T3" s="32"/>
      <c r="U3" s="32"/>
      <c r="V3" s="32"/>
      <c r="W3" s="32"/>
      <c r="X3" s="32"/>
      <c r="Y3" s="32"/>
      <c r="Z3" s="32"/>
    </row>
    <row r="4" ht="25.5" customHeight="1">
      <c r="A4" s="61"/>
      <c r="B4" s="14"/>
      <c r="C4" s="71" t="s">
        <v>50</v>
      </c>
      <c r="D4" s="72" t="s">
        <v>51</v>
      </c>
      <c r="E4" s="73" t="s">
        <v>52</v>
      </c>
      <c r="F4" s="71" t="s">
        <v>50</v>
      </c>
      <c r="G4" s="72" t="s">
        <v>53</v>
      </c>
      <c r="H4" s="72" t="s">
        <v>40</v>
      </c>
      <c r="I4" s="73" t="s">
        <v>54</v>
      </c>
      <c r="J4" s="15"/>
      <c r="K4" s="32"/>
      <c r="L4" s="32"/>
      <c r="M4" s="32"/>
      <c r="N4" s="32"/>
      <c r="O4" s="32"/>
      <c r="P4" s="32"/>
      <c r="Q4" s="32"/>
      <c r="R4" s="32"/>
      <c r="S4" s="32"/>
      <c r="T4" s="32"/>
      <c r="U4" s="32"/>
      <c r="V4" s="32"/>
      <c r="W4" s="32"/>
      <c r="X4" s="32"/>
      <c r="Y4" s="32"/>
      <c r="Z4" s="32"/>
    </row>
    <row r="5" ht="15.75" customHeight="1">
      <c r="A5" s="74" t="s">
        <v>55</v>
      </c>
      <c r="B5" s="75">
        <v>1408.0</v>
      </c>
      <c r="C5" s="76">
        <v>660.0</v>
      </c>
      <c r="D5" s="75">
        <v>466.0</v>
      </c>
      <c r="E5" s="75">
        <v>194.0</v>
      </c>
      <c r="F5" s="77">
        <v>753.0</v>
      </c>
      <c r="G5" s="75">
        <v>104.0</v>
      </c>
      <c r="H5" s="75">
        <v>618.0</v>
      </c>
      <c r="I5" s="75">
        <v>31.0</v>
      </c>
      <c r="J5" s="78">
        <v>1315.0</v>
      </c>
      <c r="K5" s="32"/>
      <c r="L5" s="32"/>
      <c r="M5" s="32"/>
      <c r="N5" s="32"/>
      <c r="O5" s="32"/>
      <c r="P5" s="32"/>
      <c r="Q5" s="32"/>
      <c r="R5" s="32"/>
      <c r="S5" s="32"/>
      <c r="T5" s="32"/>
      <c r="U5" s="32"/>
      <c r="V5" s="32"/>
      <c r="W5" s="32"/>
      <c r="X5" s="32"/>
      <c r="Y5" s="32"/>
      <c r="Z5" s="32"/>
    </row>
    <row r="6" ht="15.75" customHeight="1">
      <c r="A6" s="74" t="s">
        <v>56</v>
      </c>
      <c r="B6" s="79">
        <v>1315.0</v>
      </c>
      <c r="C6" s="80">
        <v>497.0</v>
      </c>
      <c r="D6" s="79">
        <v>444.0</v>
      </c>
      <c r="E6" s="79">
        <v>53.0</v>
      </c>
      <c r="F6" s="81">
        <v>484.0</v>
      </c>
      <c r="G6" s="79">
        <v>92.0</v>
      </c>
      <c r="H6" s="79">
        <v>361.0</v>
      </c>
      <c r="I6" s="79">
        <v>31.0</v>
      </c>
      <c r="J6" s="82" t="s">
        <v>57</v>
      </c>
      <c r="K6" s="32"/>
      <c r="L6" s="32"/>
      <c r="M6" s="32"/>
      <c r="N6" s="32"/>
      <c r="O6" s="32"/>
      <c r="P6" s="32"/>
      <c r="Q6" s="32"/>
      <c r="R6" s="32"/>
      <c r="S6" s="32"/>
      <c r="T6" s="32"/>
      <c r="U6" s="32"/>
      <c r="V6" s="32"/>
      <c r="W6" s="32"/>
      <c r="X6" s="32"/>
      <c r="Y6" s="32"/>
      <c r="Z6" s="32"/>
    </row>
    <row r="7" ht="15.75" customHeight="1">
      <c r="A7" s="74" t="s">
        <v>58</v>
      </c>
      <c r="B7" s="83" t="s">
        <v>59</v>
      </c>
      <c r="C7" s="80">
        <v>430.0</v>
      </c>
      <c r="D7" s="79">
        <v>408.0</v>
      </c>
      <c r="E7" s="79">
        <v>22.0</v>
      </c>
      <c r="F7" s="81">
        <v>464.0</v>
      </c>
      <c r="G7" s="79">
        <v>92.0</v>
      </c>
      <c r="H7" s="79">
        <v>346.0</v>
      </c>
      <c r="I7" s="79">
        <v>26.0</v>
      </c>
      <c r="J7" s="82">
        <v>1193.0</v>
      </c>
      <c r="K7" s="32"/>
      <c r="L7" s="32"/>
      <c r="M7" s="32"/>
      <c r="N7" s="32"/>
      <c r="O7" s="32"/>
      <c r="P7" s="32"/>
      <c r="Q7" s="32"/>
      <c r="R7" s="32"/>
      <c r="S7" s="32"/>
      <c r="T7" s="32"/>
      <c r="U7" s="32"/>
      <c r="V7" s="32"/>
      <c r="W7" s="32"/>
      <c r="X7" s="32"/>
      <c r="Y7" s="32"/>
      <c r="Z7" s="32"/>
    </row>
    <row r="8" ht="15.75" customHeight="1">
      <c r="A8" s="74" t="s">
        <v>60</v>
      </c>
      <c r="B8" s="84">
        <v>1193.0</v>
      </c>
      <c r="C8" s="85">
        <v>381.0</v>
      </c>
      <c r="D8" s="84">
        <v>360.0</v>
      </c>
      <c r="E8" s="84">
        <v>21.0</v>
      </c>
      <c r="F8" s="86">
        <v>566.0</v>
      </c>
      <c r="G8" s="84">
        <v>64.0</v>
      </c>
      <c r="H8" s="84">
        <v>434.0</v>
      </c>
      <c r="I8" s="84">
        <v>68.0</v>
      </c>
      <c r="J8" s="87">
        <v>1008.0</v>
      </c>
      <c r="K8" s="32"/>
      <c r="L8" s="32"/>
      <c r="M8" s="32"/>
      <c r="N8" s="32"/>
      <c r="O8" s="32"/>
      <c r="P8" s="32"/>
      <c r="Q8" s="32"/>
      <c r="R8" s="32"/>
      <c r="S8" s="32"/>
      <c r="T8" s="32"/>
      <c r="U8" s="32"/>
      <c r="V8" s="32"/>
      <c r="W8" s="32"/>
      <c r="X8" s="32"/>
      <c r="Y8" s="32"/>
      <c r="Z8" s="32"/>
    </row>
    <row r="9" ht="15.75" customHeight="1">
      <c r="A9" s="74" t="s">
        <v>61</v>
      </c>
      <c r="B9" s="84">
        <v>1008.0</v>
      </c>
      <c r="C9" s="85">
        <v>395.0</v>
      </c>
      <c r="D9" s="84">
        <v>349.0</v>
      </c>
      <c r="E9" s="84">
        <v>46.0</v>
      </c>
      <c r="F9" s="86">
        <v>364.0</v>
      </c>
      <c r="G9" s="84">
        <v>71.0</v>
      </c>
      <c r="H9" s="84">
        <v>267.0</v>
      </c>
      <c r="I9" s="84">
        <v>26.0</v>
      </c>
      <c r="J9" s="87">
        <v>1039.0</v>
      </c>
      <c r="K9" s="32"/>
      <c r="L9" s="32"/>
      <c r="M9" s="32"/>
      <c r="N9" s="32"/>
      <c r="O9" s="32"/>
      <c r="P9" s="32"/>
      <c r="Q9" s="32"/>
      <c r="R9" s="32"/>
      <c r="S9" s="32"/>
      <c r="T9" s="32"/>
      <c r="U9" s="32"/>
      <c r="V9" s="32"/>
      <c r="W9" s="32"/>
      <c r="X9" s="32"/>
      <c r="Y9" s="32"/>
      <c r="Z9" s="32"/>
    </row>
    <row r="10" ht="15.75" customHeight="1">
      <c r="A10" s="74" t="s">
        <v>62</v>
      </c>
      <c r="B10" s="84">
        <v>1039.0</v>
      </c>
      <c r="C10" s="85">
        <v>360.0</v>
      </c>
      <c r="D10" s="84">
        <v>344.0</v>
      </c>
      <c r="E10" s="84">
        <v>16.0</v>
      </c>
      <c r="F10" s="86">
        <v>499.0</v>
      </c>
      <c r="G10" s="84">
        <v>82.0</v>
      </c>
      <c r="H10" s="84">
        <v>367.0</v>
      </c>
      <c r="I10" s="84">
        <v>50.0</v>
      </c>
      <c r="J10" s="87">
        <v>900.0</v>
      </c>
      <c r="K10" s="32"/>
      <c r="L10" s="32"/>
      <c r="M10" s="32"/>
      <c r="N10" s="32"/>
      <c r="O10" s="32"/>
      <c r="P10" s="32"/>
      <c r="Q10" s="32"/>
      <c r="R10" s="32"/>
      <c r="S10" s="32"/>
      <c r="T10" s="32"/>
      <c r="U10" s="32"/>
      <c r="V10" s="32"/>
      <c r="W10" s="32"/>
      <c r="X10" s="32"/>
      <c r="Y10" s="32"/>
      <c r="Z10" s="32"/>
    </row>
    <row r="11" ht="15.75" customHeight="1">
      <c r="A11" s="74" t="s">
        <v>63</v>
      </c>
      <c r="B11" s="84">
        <v>900.0</v>
      </c>
      <c r="C11" s="85">
        <v>325.0</v>
      </c>
      <c r="D11" s="84">
        <v>303.0</v>
      </c>
      <c r="E11" s="84">
        <v>22.0</v>
      </c>
      <c r="F11" s="86">
        <v>383.0</v>
      </c>
      <c r="G11" s="84">
        <v>98.0</v>
      </c>
      <c r="H11" s="84">
        <v>270.0</v>
      </c>
      <c r="I11" s="84">
        <v>15.0</v>
      </c>
      <c r="J11" s="87">
        <v>842.0</v>
      </c>
      <c r="K11" s="32"/>
      <c r="L11" s="32"/>
      <c r="M11" s="32"/>
      <c r="N11" s="32"/>
      <c r="O11" s="32"/>
      <c r="P11" s="32"/>
      <c r="Q11" s="32"/>
      <c r="R11" s="32"/>
      <c r="S11" s="32"/>
      <c r="T11" s="32"/>
      <c r="U11" s="32"/>
      <c r="V11" s="32"/>
      <c r="W11" s="32"/>
      <c r="X11" s="32"/>
      <c r="Y11" s="32"/>
      <c r="Z11" s="32"/>
    </row>
    <row r="12" ht="15.75" customHeight="1">
      <c r="A12" s="74" t="s">
        <v>64</v>
      </c>
      <c r="B12" s="84">
        <v>842.0</v>
      </c>
      <c r="C12" s="85">
        <v>292.0</v>
      </c>
      <c r="D12" s="84">
        <v>281.0</v>
      </c>
      <c r="E12" s="84">
        <v>11.0</v>
      </c>
      <c r="F12" s="86">
        <v>380.0</v>
      </c>
      <c r="G12" s="84">
        <v>69.0</v>
      </c>
      <c r="H12" s="84">
        <v>264.0</v>
      </c>
      <c r="I12" s="84">
        <v>47.0</v>
      </c>
      <c r="J12" s="87">
        <v>754.0</v>
      </c>
      <c r="K12" s="32"/>
      <c r="L12" s="32"/>
      <c r="M12" s="32"/>
      <c r="N12" s="32"/>
      <c r="O12" s="32"/>
      <c r="P12" s="32"/>
      <c r="Q12" s="32"/>
      <c r="R12" s="32"/>
      <c r="S12" s="32"/>
      <c r="T12" s="32"/>
      <c r="U12" s="32"/>
      <c r="V12" s="32"/>
      <c r="W12" s="32"/>
      <c r="X12" s="32"/>
      <c r="Y12" s="32"/>
      <c r="Z12" s="32"/>
    </row>
    <row r="13" ht="15.75" customHeight="1">
      <c r="A13" s="74" t="s">
        <v>65</v>
      </c>
      <c r="B13" s="84">
        <v>754.0</v>
      </c>
      <c r="C13" s="85">
        <v>304.0</v>
      </c>
      <c r="D13" s="84">
        <v>290.0</v>
      </c>
      <c r="E13" s="84">
        <v>14.0</v>
      </c>
      <c r="F13" s="86">
        <v>194.0</v>
      </c>
      <c r="G13" s="84">
        <v>81.0</v>
      </c>
      <c r="H13" s="84">
        <v>97.0</v>
      </c>
      <c r="I13" s="84">
        <v>16.0</v>
      </c>
      <c r="J13" s="87">
        <v>864.0</v>
      </c>
      <c r="K13" s="32"/>
      <c r="L13" s="32"/>
      <c r="M13" s="32"/>
      <c r="N13" s="32"/>
      <c r="O13" s="32"/>
      <c r="P13" s="32"/>
      <c r="Q13" s="32"/>
      <c r="R13" s="32"/>
      <c r="S13" s="32"/>
      <c r="T13" s="32"/>
      <c r="U13" s="32"/>
      <c r="V13" s="32"/>
      <c r="W13" s="32"/>
      <c r="X13" s="32"/>
      <c r="Y13" s="32"/>
      <c r="Z13" s="32"/>
    </row>
    <row r="14" ht="15.75" customHeight="1">
      <c r="A14" s="74" t="s">
        <v>66</v>
      </c>
      <c r="B14" s="84">
        <v>864.0</v>
      </c>
      <c r="C14" s="85">
        <v>234.0</v>
      </c>
      <c r="D14" s="84">
        <v>216.0</v>
      </c>
      <c r="E14" s="84">
        <v>18.0</v>
      </c>
      <c r="F14" s="86">
        <v>301.0</v>
      </c>
      <c r="G14" s="84">
        <v>76.0</v>
      </c>
      <c r="H14" s="84">
        <v>167.0</v>
      </c>
      <c r="I14" s="84">
        <v>58.0</v>
      </c>
      <c r="J14" s="87">
        <v>797.0</v>
      </c>
      <c r="K14" s="32"/>
      <c r="L14" s="32"/>
      <c r="M14" s="32"/>
      <c r="N14" s="32"/>
      <c r="O14" s="32"/>
      <c r="P14" s="32"/>
      <c r="Q14" s="32"/>
      <c r="R14" s="32"/>
      <c r="S14" s="32"/>
      <c r="T14" s="32"/>
      <c r="U14" s="32"/>
      <c r="V14" s="32"/>
      <c r="W14" s="32"/>
      <c r="X14" s="32"/>
      <c r="Y14" s="32"/>
      <c r="Z14" s="32"/>
    </row>
    <row r="15" ht="15.75" customHeight="1">
      <c r="A15" s="88">
        <v>19.0</v>
      </c>
      <c r="B15" s="89">
        <v>797.0</v>
      </c>
      <c r="C15" s="90">
        <v>258.0</v>
      </c>
      <c r="D15" s="89">
        <v>245.0</v>
      </c>
      <c r="E15" s="89">
        <v>13.0</v>
      </c>
      <c r="F15" s="91">
        <v>220.0</v>
      </c>
      <c r="G15" s="89">
        <v>60.0</v>
      </c>
      <c r="H15" s="89">
        <v>149.0</v>
      </c>
      <c r="I15" s="89">
        <v>11.0</v>
      </c>
      <c r="J15" s="92">
        <v>835.0</v>
      </c>
      <c r="K15" s="32"/>
      <c r="L15" s="32"/>
      <c r="M15" s="32"/>
      <c r="N15" s="32"/>
      <c r="O15" s="32"/>
      <c r="P15" s="32"/>
      <c r="Q15" s="32"/>
      <c r="R15" s="32"/>
      <c r="S15" s="32"/>
      <c r="T15" s="32"/>
      <c r="U15" s="32"/>
      <c r="V15" s="32"/>
      <c r="W15" s="32"/>
      <c r="X15" s="32"/>
      <c r="Y15" s="32"/>
      <c r="Z15" s="32"/>
    </row>
    <row r="16" ht="15.75" customHeight="1">
      <c r="A16" s="93">
        <v>20.0</v>
      </c>
      <c r="B16" s="94">
        <v>835.0</v>
      </c>
      <c r="C16" s="90">
        <v>217.0</v>
      </c>
      <c r="D16" s="95">
        <v>209.0</v>
      </c>
      <c r="E16" s="89">
        <v>8.0</v>
      </c>
      <c r="F16" s="96">
        <v>198.0</v>
      </c>
      <c r="G16" s="89">
        <v>34.0</v>
      </c>
      <c r="H16" s="94">
        <v>159.0</v>
      </c>
      <c r="I16" s="89">
        <v>5.0</v>
      </c>
      <c r="J16" s="97">
        <v>854.0</v>
      </c>
      <c r="K16" s="32"/>
      <c r="L16" s="32"/>
      <c r="M16" s="32"/>
      <c r="N16" s="32"/>
      <c r="O16" s="32"/>
      <c r="P16" s="32"/>
      <c r="Q16" s="32"/>
      <c r="R16" s="32"/>
      <c r="S16" s="32"/>
      <c r="T16" s="32"/>
      <c r="U16" s="32"/>
      <c r="V16" s="32"/>
      <c r="W16" s="32"/>
      <c r="X16" s="32"/>
      <c r="Y16" s="32"/>
      <c r="Z16" s="32"/>
    </row>
    <row r="17" ht="15.75" customHeight="1">
      <c r="A17" s="93">
        <v>21.0</v>
      </c>
      <c r="B17" s="94">
        <v>854.0</v>
      </c>
      <c r="C17" s="90">
        <v>251.0</v>
      </c>
      <c r="D17" s="95">
        <v>239.0</v>
      </c>
      <c r="E17" s="89">
        <v>12.0</v>
      </c>
      <c r="F17" s="96">
        <v>299.0</v>
      </c>
      <c r="G17" s="89">
        <v>72.0</v>
      </c>
      <c r="H17" s="94">
        <v>135.0</v>
      </c>
      <c r="I17" s="89">
        <v>92.0</v>
      </c>
      <c r="J17" s="97">
        <v>806.0</v>
      </c>
      <c r="K17" s="32"/>
      <c r="L17" s="32"/>
      <c r="M17" s="32"/>
      <c r="N17" s="32"/>
      <c r="O17" s="32"/>
      <c r="P17" s="32"/>
      <c r="Q17" s="32"/>
      <c r="R17" s="32"/>
      <c r="S17" s="32"/>
      <c r="T17" s="32"/>
      <c r="U17" s="32"/>
      <c r="V17" s="32"/>
      <c r="W17" s="32"/>
      <c r="X17" s="32"/>
      <c r="Y17" s="32"/>
      <c r="Z17" s="32"/>
    </row>
    <row r="18" ht="15.75" customHeight="1">
      <c r="A18" s="93">
        <v>22.0</v>
      </c>
      <c r="B18" s="94">
        <v>806.0</v>
      </c>
      <c r="C18" s="90">
        <v>225.0</v>
      </c>
      <c r="D18" s="95">
        <v>225.0</v>
      </c>
      <c r="E18" s="98">
        <v>0.0</v>
      </c>
      <c r="F18" s="96">
        <v>250.0</v>
      </c>
      <c r="G18" s="89">
        <v>83.0</v>
      </c>
      <c r="H18" s="94">
        <v>147.0</v>
      </c>
      <c r="I18" s="89">
        <v>20.0</v>
      </c>
      <c r="J18" s="97">
        <v>781.0</v>
      </c>
      <c r="K18" s="32"/>
      <c r="L18" s="32"/>
      <c r="M18" s="32"/>
      <c r="N18" s="32"/>
      <c r="O18" s="32"/>
      <c r="P18" s="32"/>
      <c r="Q18" s="32"/>
      <c r="R18" s="32"/>
      <c r="S18" s="32"/>
      <c r="T18" s="32"/>
      <c r="U18" s="32"/>
      <c r="V18" s="32"/>
      <c r="W18" s="32"/>
      <c r="X18" s="32"/>
      <c r="Y18" s="32"/>
      <c r="Z18" s="32"/>
    </row>
    <row r="19" ht="15.75" customHeight="1">
      <c r="A19" s="93">
        <v>23.0</v>
      </c>
      <c r="B19" s="94">
        <v>781.0</v>
      </c>
      <c r="C19" s="90">
        <v>196.0</v>
      </c>
      <c r="D19" s="95">
        <v>195.0</v>
      </c>
      <c r="E19" s="89">
        <v>1.0</v>
      </c>
      <c r="F19" s="96">
        <v>287.0</v>
      </c>
      <c r="G19" s="89">
        <v>54.0</v>
      </c>
      <c r="H19" s="94">
        <v>208.0</v>
      </c>
      <c r="I19" s="89">
        <v>25.0</v>
      </c>
      <c r="J19" s="97">
        <v>690.0</v>
      </c>
      <c r="K19" s="32"/>
      <c r="L19" s="32"/>
      <c r="M19" s="32"/>
      <c r="N19" s="32"/>
      <c r="O19" s="32"/>
      <c r="P19" s="84"/>
      <c r="Q19" s="32"/>
      <c r="R19" s="32"/>
      <c r="S19" s="32"/>
      <c r="T19" s="32"/>
      <c r="U19" s="32"/>
      <c r="V19" s="32"/>
      <c r="W19" s="32"/>
      <c r="X19" s="32"/>
      <c r="Y19" s="32"/>
      <c r="Z19" s="32"/>
    </row>
    <row r="20" ht="15.75" customHeight="1">
      <c r="A20" s="93">
        <v>24.0</v>
      </c>
      <c r="B20" s="94">
        <v>690.0</v>
      </c>
      <c r="C20" s="90">
        <v>190.0</v>
      </c>
      <c r="D20" s="95">
        <v>180.0</v>
      </c>
      <c r="E20" s="89">
        <v>10.0</v>
      </c>
      <c r="F20" s="96">
        <v>389.0</v>
      </c>
      <c r="G20" s="89">
        <v>53.0</v>
      </c>
      <c r="H20" s="94">
        <v>249.0</v>
      </c>
      <c r="I20" s="89">
        <v>87.0</v>
      </c>
      <c r="J20" s="97">
        <v>491.0</v>
      </c>
      <c r="K20" s="32"/>
      <c r="L20" s="32"/>
      <c r="M20" s="32"/>
      <c r="N20" s="32"/>
      <c r="O20" s="32"/>
      <c r="P20" s="32"/>
      <c r="Q20" s="32"/>
      <c r="R20" s="32"/>
      <c r="S20" s="32"/>
      <c r="T20" s="32"/>
      <c r="U20" s="32"/>
      <c r="V20" s="32"/>
      <c r="W20" s="32"/>
      <c r="X20" s="32"/>
      <c r="Y20" s="32"/>
      <c r="Z20" s="32"/>
    </row>
    <row r="21" ht="15.75" customHeight="1">
      <c r="A21" s="93">
        <v>25.0</v>
      </c>
      <c r="B21" s="94">
        <v>491.0</v>
      </c>
      <c r="C21" s="90">
        <v>203.0</v>
      </c>
      <c r="D21" s="95">
        <v>188.0</v>
      </c>
      <c r="E21" s="89">
        <v>15.0</v>
      </c>
      <c r="F21" s="96">
        <v>242.0</v>
      </c>
      <c r="G21" s="89">
        <v>42.0</v>
      </c>
      <c r="H21" s="94">
        <v>174.0</v>
      </c>
      <c r="I21" s="89">
        <v>26.0</v>
      </c>
      <c r="J21" s="97">
        <v>452.0</v>
      </c>
      <c r="K21" s="32"/>
      <c r="L21" s="32"/>
      <c r="M21" s="32"/>
      <c r="N21" s="32"/>
      <c r="O21" s="32"/>
      <c r="P21" s="32"/>
      <c r="Q21" s="32"/>
      <c r="R21" s="32"/>
      <c r="S21" s="32"/>
      <c r="T21" s="32"/>
      <c r="U21" s="32"/>
      <c r="V21" s="32"/>
      <c r="W21" s="32"/>
      <c r="X21" s="32"/>
      <c r="Y21" s="32"/>
      <c r="Z21" s="32"/>
    </row>
    <row r="22" ht="15.75" customHeight="1">
      <c r="A22" s="93">
        <v>26.0</v>
      </c>
      <c r="B22" s="94">
        <v>452.0</v>
      </c>
      <c r="C22" s="90">
        <v>229.0</v>
      </c>
      <c r="D22" s="95">
        <v>190.0</v>
      </c>
      <c r="E22" s="89">
        <v>39.0</v>
      </c>
      <c r="F22" s="96">
        <v>199.0</v>
      </c>
      <c r="G22" s="89">
        <v>50.0</v>
      </c>
      <c r="H22" s="94">
        <v>137.0</v>
      </c>
      <c r="I22" s="89">
        <v>12.0</v>
      </c>
      <c r="J22" s="97">
        <v>482.0</v>
      </c>
      <c r="K22" s="32"/>
      <c r="L22" s="32"/>
      <c r="M22" s="32"/>
      <c r="N22" s="32"/>
      <c r="O22" s="32"/>
      <c r="P22" s="32"/>
      <c r="Q22" s="32"/>
      <c r="R22" s="32"/>
      <c r="S22" s="32"/>
      <c r="T22" s="32"/>
      <c r="U22" s="32"/>
      <c r="V22" s="32"/>
      <c r="W22" s="32"/>
      <c r="X22" s="32"/>
      <c r="Y22" s="32"/>
      <c r="Z22" s="32"/>
    </row>
    <row r="23" ht="15.75" customHeight="1">
      <c r="A23" s="88">
        <v>27.0</v>
      </c>
      <c r="B23" s="89">
        <v>482.0</v>
      </c>
      <c r="C23" s="90">
        <v>192.0</v>
      </c>
      <c r="D23" s="95">
        <v>183.0</v>
      </c>
      <c r="E23" s="89">
        <v>9.0</v>
      </c>
      <c r="F23" s="96">
        <v>169.0</v>
      </c>
      <c r="G23" s="89">
        <v>51.0</v>
      </c>
      <c r="H23" s="89">
        <v>110.0</v>
      </c>
      <c r="I23" s="89">
        <v>8.0</v>
      </c>
      <c r="J23" s="97">
        <v>505.0</v>
      </c>
      <c r="K23" s="32"/>
      <c r="L23" s="32"/>
      <c r="M23" s="32"/>
      <c r="N23" s="32"/>
      <c r="O23" s="32"/>
      <c r="P23" s="32"/>
      <c r="Q23" s="32"/>
      <c r="R23" s="32"/>
      <c r="S23" s="32"/>
      <c r="T23" s="32"/>
      <c r="U23" s="32"/>
      <c r="V23" s="32"/>
      <c r="W23" s="32"/>
      <c r="X23" s="32"/>
      <c r="Y23" s="32"/>
      <c r="Z23" s="32"/>
    </row>
    <row r="24" ht="15.75" customHeight="1">
      <c r="A24" s="88">
        <v>28.0</v>
      </c>
      <c r="B24" s="89">
        <v>505.0</v>
      </c>
      <c r="C24" s="90">
        <v>174.0</v>
      </c>
      <c r="D24" s="95">
        <v>160.0</v>
      </c>
      <c r="E24" s="89">
        <v>14.0</v>
      </c>
      <c r="F24" s="96">
        <v>141.0</v>
      </c>
      <c r="G24" s="89">
        <v>40.0</v>
      </c>
      <c r="H24" s="89">
        <v>89.0</v>
      </c>
      <c r="I24" s="89">
        <v>12.0</v>
      </c>
      <c r="J24" s="97">
        <v>537.0</v>
      </c>
      <c r="K24" s="32"/>
      <c r="L24" s="32"/>
      <c r="M24" s="32"/>
      <c r="N24" s="32"/>
      <c r="O24" s="32"/>
      <c r="P24" s="32"/>
      <c r="Q24" s="32"/>
      <c r="R24" s="32"/>
      <c r="S24" s="32"/>
      <c r="T24" s="32"/>
      <c r="U24" s="32"/>
      <c r="V24" s="32"/>
      <c r="W24" s="32"/>
      <c r="X24" s="32"/>
      <c r="Y24" s="32"/>
      <c r="Z24" s="32"/>
    </row>
    <row r="25" ht="15.75" customHeight="1">
      <c r="A25" s="88">
        <v>29.0</v>
      </c>
      <c r="B25" s="89">
        <v>537.0</v>
      </c>
      <c r="C25" s="90">
        <v>170.0</v>
      </c>
      <c r="D25" s="95">
        <v>158.0</v>
      </c>
      <c r="E25" s="89">
        <v>12.0</v>
      </c>
      <c r="F25" s="96">
        <v>191.0</v>
      </c>
      <c r="G25" s="89">
        <v>39.0</v>
      </c>
      <c r="H25" s="89">
        <v>101.0</v>
      </c>
      <c r="I25" s="89">
        <v>51.0</v>
      </c>
      <c r="J25" s="97">
        <v>516.0</v>
      </c>
      <c r="K25" s="32"/>
      <c r="L25" s="32"/>
      <c r="M25" s="32"/>
      <c r="N25" s="32"/>
      <c r="O25" s="32"/>
      <c r="P25" s="32"/>
      <c r="Q25" s="32"/>
      <c r="R25" s="32"/>
      <c r="S25" s="32"/>
      <c r="T25" s="32"/>
      <c r="U25" s="32"/>
      <c r="V25" s="32"/>
      <c r="W25" s="32"/>
      <c r="X25" s="32"/>
      <c r="Y25" s="32"/>
      <c r="Z25" s="32"/>
    </row>
    <row r="26" ht="15.75" customHeight="1">
      <c r="A26" s="88">
        <v>30.0</v>
      </c>
      <c r="B26" s="89">
        <v>516.0</v>
      </c>
      <c r="C26" s="90">
        <v>164.0</v>
      </c>
      <c r="D26" s="95">
        <v>155.0</v>
      </c>
      <c r="E26" s="89">
        <v>9.0</v>
      </c>
      <c r="F26" s="96">
        <v>153.0</v>
      </c>
      <c r="G26" s="89">
        <v>30.0</v>
      </c>
      <c r="H26" s="89">
        <v>114.0</v>
      </c>
      <c r="I26" s="89">
        <v>9.0</v>
      </c>
      <c r="J26" s="97">
        <v>527.0</v>
      </c>
      <c r="K26" s="32"/>
      <c r="L26" s="32"/>
      <c r="M26" s="32"/>
      <c r="N26" s="32"/>
      <c r="O26" s="32"/>
      <c r="P26" s="32"/>
      <c r="Q26" s="32"/>
      <c r="R26" s="32"/>
      <c r="S26" s="32"/>
      <c r="T26" s="32"/>
      <c r="U26" s="32"/>
      <c r="V26" s="32"/>
      <c r="W26" s="32"/>
      <c r="X26" s="32"/>
      <c r="Y26" s="32"/>
      <c r="Z26" s="32"/>
    </row>
    <row r="27" ht="15.75" customHeight="1">
      <c r="A27" s="88" t="s">
        <v>67</v>
      </c>
      <c r="B27" s="89">
        <v>527.0</v>
      </c>
      <c r="C27" s="90">
        <v>144.0</v>
      </c>
      <c r="D27" s="89">
        <v>135.0</v>
      </c>
      <c r="E27" s="89">
        <v>9.0</v>
      </c>
      <c r="F27" s="91">
        <v>165.0</v>
      </c>
      <c r="G27" s="89">
        <v>35.0</v>
      </c>
      <c r="H27" s="89">
        <v>123.0</v>
      </c>
      <c r="I27" s="89">
        <v>7.0</v>
      </c>
      <c r="J27" s="92">
        <v>493.0</v>
      </c>
      <c r="K27" s="32"/>
      <c r="L27" s="32"/>
      <c r="M27" s="32"/>
      <c r="N27" s="32"/>
      <c r="O27" s="32"/>
      <c r="P27" s="32"/>
      <c r="Q27" s="32"/>
      <c r="R27" s="32"/>
      <c r="S27" s="32"/>
      <c r="T27" s="32"/>
      <c r="U27" s="32"/>
      <c r="V27" s="32"/>
      <c r="W27" s="32"/>
      <c r="X27" s="32"/>
      <c r="Y27" s="32"/>
      <c r="Z27" s="32"/>
    </row>
    <row r="28" ht="15.75" customHeight="1">
      <c r="A28" s="88">
        <v>2.0</v>
      </c>
      <c r="B28" s="99" t="s">
        <v>68</v>
      </c>
      <c r="C28" s="100">
        <f>D28+E28</f>
        <v>140</v>
      </c>
      <c r="D28" s="99">
        <v>135.0</v>
      </c>
      <c r="E28" s="99">
        <v>5.0</v>
      </c>
      <c r="F28" s="101">
        <v>150.0</v>
      </c>
      <c r="G28" s="99">
        <v>33.0</v>
      </c>
      <c r="H28" s="99">
        <v>110.0</v>
      </c>
      <c r="I28" s="99">
        <v>7.0</v>
      </c>
      <c r="J28" s="102" t="s">
        <v>69</v>
      </c>
      <c r="K28" s="32"/>
      <c r="L28" s="32"/>
      <c r="M28" s="32"/>
      <c r="N28" s="32"/>
      <c r="O28" s="32"/>
      <c r="P28" s="32"/>
      <c r="Q28" s="32"/>
      <c r="R28" s="32"/>
      <c r="S28" s="32"/>
      <c r="T28" s="32"/>
      <c r="U28" s="32"/>
      <c r="V28" s="32"/>
      <c r="W28" s="32"/>
      <c r="X28" s="32"/>
      <c r="Y28" s="32"/>
      <c r="Z28" s="32"/>
    </row>
    <row r="29" ht="15.75" customHeight="1">
      <c r="A29" s="88">
        <v>3.0</v>
      </c>
      <c r="B29" s="89">
        <v>297.0</v>
      </c>
      <c r="C29" s="90">
        <v>125.0</v>
      </c>
      <c r="D29" s="89">
        <v>111.0</v>
      </c>
      <c r="E29" s="89">
        <v>14.0</v>
      </c>
      <c r="F29" s="91">
        <v>127.0</v>
      </c>
      <c r="G29" s="89">
        <v>31.0</v>
      </c>
      <c r="H29" s="89">
        <v>86.0</v>
      </c>
      <c r="I29" s="89">
        <v>10.0</v>
      </c>
      <c r="J29" s="92">
        <v>280.0</v>
      </c>
      <c r="K29" s="32"/>
      <c r="L29" s="32"/>
      <c r="M29" s="32"/>
      <c r="N29" s="32"/>
      <c r="O29" s="32"/>
      <c r="P29" s="32"/>
      <c r="Q29" s="32"/>
      <c r="R29" s="32"/>
      <c r="S29" s="32"/>
      <c r="T29" s="32"/>
      <c r="U29" s="32"/>
      <c r="V29" s="32"/>
      <c r="W29" s="32"/>
      <c r="X29" s="32"/>
      <c r="Y29" s="32"/>
      <c r="Z29" s="32"/>
    </row>
    <row r="30" ht="15.75" customHeight="1">
      <c r="A30" s="103">
        <v>4.0</v>
      </c>
      <c r="B30" s="104">
        <v>280.0</v>
      </c>
      <c r="C30" s="90">
        <v>96.0</v>
      </c>
      <c r="D30" s="105">
        <v>92.0</v>
      </c>
      <c r="E30" s="105">
        <v>4.0</v>
      </c>
      <c r="F30" s="91">
        <v>137.0</v>
      </c>
      <c r="G30" s="105">
        <v>39.0</v>
      </c>
      <c r="H30" s="105">
        <v>93.0</v>
      </c>
      <c r="I30" s="105">
        <v>4.0</v>
      </c>
      <c r="J30" s="106">
        <v>234.0</v>
      </c>
      <c r="K30" s="32"/>
      <c r="L30" s="32"/>
      <c r="M30" s="32"/>
      <c r="N30" s="32"/>
      <c r="O30" s="32"/>
      <c r="P30" s="32"/>
      <c r="Q30" s="32"/>
      <c r="R30" s="32"/>
      <c r="S30" s="32"/>
      <c r="T30" s="32"/>
      <c r="U30" s="32"/>
      <c r="V30" s="32"/>
      <c r="W30" s="32"/>
      <c r="X30" s="32"/>
      <c r="Y30" s="32"/>
      <c r="Z30" s="32"/>
    </row>
    <row r="31" ht="15.75" customHeight="1">
      <c r="A31" s="103">
        <v>5.0</v>
      </c>
      <c r="B31" s="104">
        <v>234.0</v>
      </c>
      <c r="C31" s="90">
        <v>98.0</v>
      </c>
      <c r="D31" s="105">
        <v>93.0</v>
      </c>
      <c r="E31" s="105">
        <v>5.0</v>
      </c>
      <c r="F31" s="91">
        <v>122.0</v>
      </c>
      <c r="G31" s="105">
        <v>25.0</v>
      </c>
      <c r="H31" s="105">
        <v>92.0</v>
      </c>
      <c r="I31" s="105">
        <v>5.0</v>
      </c>
      <c r="J31" s="106">
        <v>209.0</v>
      </c>
      <c r="K31" s="32"/>
      <c r="L31" s="32"/>
      <c r="M31" s="32"/>
      <c r="N31" s="32"/>
      <c r="O31" s="32"/>
      <c r="P31" s="32"/>
      <c r="Q31" s="32"/>
      <c r="R31" s="32"/>
      <c r="S31" s="32"/>
      <c r="T31" s="32"/>
      <c r="U31" s="32"/>
      <c r="V31" s="32"/>
      <c r="W31" s="32"/>
      <c r="X31" s="32"/>
      <c r="Y31" s="32"/>
      <c r="Z31" s="32"/>
    </row>
    <row r="32" ht="15.75" customHeight="1">
      <c r="A32" s="107">
        <v>6.0</v>
      </c>
      <c r="B32" s="108">
        <f>J31</f>
        <v>209</v>
      </c>
      <c r="C32" s="109">
        <f>D32+E32</f>
        <v>83</v>
      </c>
      <c r="D32" s="110">
        <v>80.0</v>
      </c>
      <c r="E32" s="110">
        <v>3.0</v>
      </c>
      <c r="F32" s="111">
        <f>SUM(G32:I32)</f>
        <v>103</v>
      </c>
      <c r="G32" s="110">
        <f>4+18</f>
        <v>22</v>
      </c>
      <c r="H32" s="110">
        <v>79.0</v>
      </c>
      <c r="I32" s="110">
        <v>2.0</v>
      </c>
      <c r="J32" s="112">
        <v>189.0</v>
      </c>
      <c r="K32" s="32"/>
      <c r="L32" s="32"/>
      <c r="M32" s="32"/>
      <c r="N32" s="32"/>
      <c r="O32" s="32"/>
      <c r="P32" s="32"/>
      <c r="Q32" s="32"/>
      <c r="R32" s="32"/>
      <c r="S32" s="32"/>
      <c r="T32" s="32"/>
      <c r="U32" s="32"/>
      <c r="V32" s="32"/>
      <c r="W32" s="32"/>
      <c r="X32" s="32"/>
      <c r="Y32" s="32"/>
      <c r="Z32" s="32"/>
    </row>
    <row r="33" ht="13.5" customHeight="1">
      <c r="A33" s="113" t="s">
        <v>70</v>
      </c>
      <c r="B33" s="113"/>
      <c r="C33" s="113"/>
      <c r="D33" s="113"/>
      <c r="E33" s="113"/>
      <c r="F33" s="113"/>
      <c r="G33" s="113"/>
      <c r="H33" s="113"/>
      <c r="I33" s="113"/>
      <c r="J33" s="113"/>
      <c r="K33" s="32"/>
      <c r="L33" s="32"/>
      <c r="M33" s="32"/>
      <c r="N33" s="32"/>
      <c r="O33" s="32"/>
      <c r="P33" s="32"/>
      <c r="Q33" s="32"/>
      <c r="R33" s="32"/>
      <c r="S33" s="32"/>
      <c r="T33" s="32"/>
      <c r="U33" s="32"/>
      <c r="V33" s="32"/>
      <c r="W33" s="32"/>
      <c r="X33" s="32"/>
      <c r="Y33" s="32"/>
      <c r="Z33" s="32"/>
    </row>
    <row r="34" ht="13.5" customHeight="1">
      <c r="A34" s="113" t="s">
        <v>71</v>
      </c>
      <c r="B34" s="113"/>
      <c r="C34" s="113"/>
      <c r="D34" s="113"/>
      <c r="E34" s="113"/>
      <c r="F34" s="113"/>
      <c r="G34" s="113"/>
      <c r="H34" s="113"/>
      <c r="I34" s="113"/>
      <c r="J34" s="113"/>
      <c r="K34" s="30"/>
      <c r="L34" s="30"/>
      <c r="M34" s="32"/>
      <c r="N34" s="32"/>
      <c r="O34" s="32"/>
      <c r="P34" s="32"/>
      <c r="Q34" s="32"/>
      <c r="R34" s="32"/>
      <c r="S34" s="32"/>
      <c r="T34" s="32"/>
      <c r="U34" s="32"/>
      <c r="V34" s="32"/>
      <c r="W34" s="32"/>
      <c r="X34" s="32"/>
      <c r="Y34" s="32"/>
      <c r="Z34" s="32"/>
    </row>
    <row r="35" ht="13.5" customHeight="1">
      <c r="A35" s="113" t="s">
        <v>72</v>
      </c>
      <c r="B35" s="113"/>
      <c r="C35" s="113"/>
      <c r="D35" s="113"/>
      <c r="E35" s="113"/>
      <c r="F35" s="113"/>
      <c r="G35" s="113"/>
      <c r="H35" s="113"/>
      <c r="I35" s="113"/>
      <c r="J35" s="113"/>
      <c r="K35" s="32"/>
      <c r="L35" s="32"/>
      <c r="M35" s="32"/>
      <c r="N35" s="32"/>
      <c r="O35" s="32"/>
      <c r="P35" s="32"/>
      <c r="Q35" s="32"/>
      <c r="R35" s="32"/>
      <c r="S35" s="32"/>
      <c r="T35" s="32"/>
      <c r="U35" s="32"/>
      <c r="V35" s="32"/>
      <c r="W35" s="32"/>
      <c r="X35" s="32"/>
      <c r="Y35" s="32"/>
      <c r="Z35" s="32"/>
    </row>
    <row r="36" ht="13.5" customHeight="1">
      <c r="A36" s="114" t="s">
        <v>73</v>
      </c>
      <c r="K36" s="32"/>
      <c r="L36" s="32"/>
      <c r="M36" s="32"/>
      <c r="N36" s="32"/>
      <c r="O36" s="32"/>
      <c r="P36" s="32"/>
      <c r="Q36" s="32"/>
      <c r="R36" s="32"/>
      <c r="S36" s="32"/>
      <c r="T36" s="32"/>
      <c r="U36" s="32"/>
      <c r="V36" s="32"/>
      <c r="W36" s="32"/>
      <c r="X36" s="32"/>
      <c r="Y36" s="32"/>
      <c r="Z36" s="32"/>
    </row>
    <row r="37" ht="13.5" customHeight="1">
      <c r="K37" s="32"/>
      <c r="L37" s="32"/>
      <c r="M37" s="32"/>
      <c r="N37" s="32"/>
      <c r="O37" s="32"/>
      <c r="P37" s="32"/>
      <c r="Q37" s="32"/>
      <c r="R37" s="32"/>
      <c r="S37" s="32"/>
      <c r="T37" s="32"/>
      <c r="U37" s="32"/>
      <c r="V37" s="32"/>
      <c r="W37" s="32"/>
      <c r="X37" s="32"/>
      <c r="Y37" s="32"/>
      <c r="Z37" s="32"/>
    </row>
    <row r="38" ht="13.5" customHeight="1">
      <c r="A38" s="113"/>
      <c r="B38" s="113"/>
      <c r="C38" s="113"/>
      <c r="D38" s="113"/>
      <c r="E38" s="113"/>
      <c r="F38" s="113"/>
      <c r="G38" s="113"/>
      <c r="H38" s="113"/>
      <c r="I38" s="113"/>
      <c r="J38" s="115" t="s">
        <v>33</v>
      </c>
      <c r="K38" s="32"/>
      <c r="L38" s="32"/>
      <c r="M38" s="32"/>
      <c r="N38" s="32"/>
      <c r="O38" s="32"/>
      <c r="P38" s="32"/>
      <c r="Q38" s="32"/>
      <c r="R38" s="32"/>
      <c r="S38" s="32"/>
      <c r="T38" s="32"/>
      <c r="U38" s="32"/>
      <c r="V38" s="32"/>
      <c r="W38" s="32"/>
      <c r="X38" s="32"/>
      <c r="Y38" s="32"/>
      <c r="Z38" s="32"/>
    </row>
    <row r="39" ht="13.5" customHeight="1">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row>
    <row r="40" ht="13.5" customHeight="1">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row>
    <row r="41" ht="13.5" customHeight="1">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row>
    <row r="42" ht="13.5" customHeight="1">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row>
    <row r="43" ht="13.5" customHeight="1">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row>
    <row r="44" ht="13.5" customHeight="1">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row>
    <row r="45" ht="13.5" customHeight="1">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row>
    <row r="46" ht="13.5" customHeight="1">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ht="13.5" customHeight="1">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row>
    <row r="48" ht="13.5" customHeight="1">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row>
    <row r="49" ht="13.5" customHeight="1">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row>
    <row r="50" ht="13.5" customHeight="1">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row>
    <row r="51" ht="13.5" customHeight="1">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row>
    <row r="52" ht="13.5" customHeight="1">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row>
    <row r="53" ht="13.5" customHeight="1">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row>
    <row r="54" ht="13.5" customHeight="1">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row>
    <row r="55" ht="13.5" customHeight="1">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row>
    <row r="56" ht="13.5" customHeight="1">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row>
    <row r="57" ht="13.5" customHeight="1">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row>
    <row r="58" ht="13.5" customHeight="1">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row>
    <row r="59" ht="13.5" customHeight="1">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row>
    <row r="60" ht="13.5"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ht="13.5" customHeight="1">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row>
    <row r="62" ht="13.5" customHeight="1">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row>
    <row r="63" ht="13.5" customHeight="1">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row>
    <row r="64" ht="13.5" customHeight="1">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row>
    <row r="65" ht="13.5" customHeight="1">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row>
    <row r="66" ht="13.5" customHeight="1">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row>
    <row r="67" ht="13.5" customHeight="1">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row>
    <row r="68" ht="13.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row>
    <row r="69" ht="13.5" customHeight="1">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row>
    <row r="70" ht="13.5" customHeight="1">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ht="13.5" customHeight="1">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row>
    <row r="72" ht="13.5"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row>
    <row r="73" ht="13.5" customHeight="1">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row>
    <row r="74" ht="13.5" customHeight="1">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row>
    <row r="75" ht="13.5" customHeight="1">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row>
    <row r="76" ht="13.5" customHeight="1">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row>
    <row r="77" ht="13.5" customHeight="1">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ht="13.5" customHeight="1">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ht="13.5" customHeight="1">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row>
    <row r="80" ht="13.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ht="13.5" customHeight="1">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ht="13.5" customHeight="1">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ht="13.5" customHeight="1">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ht="13.5" customHeight="1">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ht="13.5" customHeight="1">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ht="13.5" customHeight="1">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row>
    <row r="87" ht="13.5" customHeight="1">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ht="13.5" customHeight="1">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ht="13.5" customHeight="1">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row>
    <row r="90" ht="13.5" customHeight="1">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row>
    <row r="91" ht="13.5" customHeight="1">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ht="13.5" customHeight="1">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ht="13.5" customHeight="1">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row>
    <row r="94" ht="13.5" customHeight="1">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ht="13.5" customHeight="1">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row>
    <row r="96" ht="13.5" customHeight="1">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ht="13.5" customHeight="1">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ht="13.5" customHeight="1">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ht="13.5" customHeight="1">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row>
    <row r="100" ht="13.5" customHeight="1">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ht="13.5" customHeight="1">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row>
    <row r="102" ht="13.5" customHeight="1">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row>
    <row r="103" ht="13.5" customHeight="1">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row>
    <row r="104" ht="13.5" customHeight="1">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row>
    <row r="105" ht="13.5" customHeight="1">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row>
    <row r="106" ht="13.5" customHeight="1">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row>
    <row r="107" ht="13.5" customHeight="1">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row>
    <row r="108" ht="13.5" customHeight="1">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row>
    <row r="109" ht="13.5" customHeight="1">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row>
    <row r="110" ht="13.5" customHeight="1">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row>
    <row r="111" ht="13.5" customHeight="1">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row>
    <row r="112" ht="13.5" customHeight="1">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row>
    <row r="113" ht="13.5" customHeight="1">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row>
    <row r="114" ht="13.5" customHeight="1">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row>
    <row r="115" ht="13.5" customHeight="1">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row>
    <row r="116" ht="13.5" customHeight="1">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row>
    <row r="117" ht="13.5" customHeight="1">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row>
    <row r="118" ht="13.5" customHeight="1">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row>
    <row r="119" ht="13.5" customHeight="1">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row>
    <row r="120" ht="13.5" customHeight="1">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row>
    <row r="121" ht="13.5" customHeight="1">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row>
    <row r="122" ht="13.5" customHeight="1">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row>
    <row r="123" ht="13.5" customHeight="1">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row>
    <row r="124" ht="13.5" customHeight="1">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row>
    <row r="125" ht="13.5" customHeight="1">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row>
    <row r="126" ht="13.5" customHeight="1">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row>
    <row r="127" ht="13.5" customHeight="1">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row>
    <row r="128" ht="13.5" customHeight="1">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row>
    <row r="129" ht="13.5" customHeight="1">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row>
    <row r="130" ht="13.5" customHeight="1">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row>
    <row r="131" ht="13.5" customHeight="1">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row>
    <row r="132" ht="13.5" customHeight="1">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row>
    <row r="133" ht="13.5" customHeight="1">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row>
    <row r="134" ht="13.5" customHeight="1">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row>
    <row r="135" ht="13.5" customHeight="1">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row>
    <row r="136" ht="13.5" customHeight="1">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row>
    <row r="137" ht="13.5" customHeight="1">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row>
    <row r="138" ht="13.5" customHeight="1">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row>
    <row r="139" ht="13.5" customHeight="1">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row>
    <row r="140" ht="13.5" customHeight="1">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row>
    <row r="141" ht="13.5" customHeight="1">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row>
    <row r="142" ht="13.5" customHeight="1">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row>
    <row r="143" ht="13.5" customHeight="1">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row>
    <row r="144" ht="13.5" customHeight="1">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row>
    <row r="145" ht="13.5" customHeight="1">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row>
    <row r="146" ht="13.5" customHeight="1">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row>
    <row r="147" ht="13.5" customHeight="1">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row>
    <row r="148" ht="13.5" customHeight="1">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row>
    <row r="149" ht="13.5" customHeight="1">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row>
    <row r="150" ht="13.5" customHeight="1">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row>
    <row r="151" ht="13.5" customHeight="1">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row>
    <row r="152" ht="13.5" customHeight="1">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row>
    <row r="153" ht="13.5" customHeight="1">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row>
    <row r="154" ht="13.5" customHeight="1">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row>
    <row r="155" ht="13.5" customHeight="1">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row>
    <row r="156" ht="13.5" customHeight="1">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row>
    <row r="157" ht="13.5" customHeight="1">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row>
    <row r="158" ht="13.5" customHeight="1">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row>
    <row r="159" ht="13.5" customHeight="1">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row>
    <row r="160" ht="13.5" customHeight="1">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row>
    <row r="161" ht="13.5" customHeight="1">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row>
    <row r="162" ht="13.5" customHeight="1">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row>
    <row r="163" ht="13.5" customHeight="1">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row>
    <row r="164" ht="13.5" customHeight="1">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row>
    <row r="165" ht="13.5" customHeight="1">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row>
    <row r="166" ht="13.5" customHeight="1">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row>
    <row r="167" ht="13.5" customHeight="1">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row>
    <row r="168" ht="13.5" customHeight="1">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row>
    <row r="169" ht="13.5" customHeight="1">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row>
    <row r="170" ht="13.5" customHeight="1">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row>
    <row r="171" ht="13.5" customHeight="1">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row>
    <row r="172" ht="13.5" customHeight="1">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row>
    <row r="173" ht="13.5" customHeight="1">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row>
    <row r="174" ht="13.5" customHeight="1">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row>
    <row r="175" ht="13.5" customHeight="1">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row>
    <row r="176" ht="13.5" customHeight="1">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row>
    <row r="177" ht="13.5" customHeight="1">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row>
    <row r="178" ht="13.5" customHeight="1">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row>
    <row r="179" ht="13.5" customHeight="1">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row>
    <row r="180" ht="13.5" customHeight="1">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row>
    <row r="181" ht="13.5" customHeight="1">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row>
    <row r="182" ht="13.5" customHeight="1">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row>
    <row r="183" ht="13.5" customHeight="1">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row>
    <row r="184" ht="13.5" customHeight="1">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row>
    <row r="185" ht="13.5" customHeight="1">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row>
    <row r="186" ht="13.5" customHeight="1">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row>
    <row r="187" ht="13.5" customHeight="1">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row>
    <row r="188" ht="13.5" customHeight="1">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row>
    <row r="189" ht="13.5" customHeight="1">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row>
    <row r="190" ht="13.5" customHeight="1">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row>
    <row r="191" ht="13.5" customHeight="1">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row>
    <row r="192" ht="13.5" customHeight="1">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row>
    <row r="193" ht="13.5" customHeight="1">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row>
    <row r="194" ht="13.5" customHeight="1">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row>
    <row r="195" ht="13.5" customHeight="1">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row>
    <row r="196" ht="13.5" customHeight="1">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row>
    <row r="197" ht="13.5" customHeight="1">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row>
    <row r="198" ht="13.5" customHeight="1">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row>
    <row r="199" ht="13.5" customHeight="1">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row>
    <row r="200" ht="13.5" customHeight="1">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row>
    <row r="201" ht="13.5" customHeight="1">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row>
    <row r="202" ht="13.5" customHeight="1">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row>
    <row r="203" ht="13.5" customHeight="1">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row>
    <row r="204" ht="13.5" customHeight="1">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row>
    <row r="205" ht="13.5" customHeight="1">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row>
    <row r="206" ht="13.5" customHeight="1">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row>
    <row r="207" ht="13.5" customHeight="1">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row>
    <row r="208" ht="13.5" customHeight="1">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row>
    <row r="209" ht="13.5" customHeight="1">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row>
    <row r="210" ht="13.5" customHeight="1">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row>
    <row r="211" ht="13.5" customHeight="1">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row>
    <row r="212" ht="13.5" customHeight="1">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row>
    <row r="213" ht="13.5" customHeight="1">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row>
    <row r="214" ht="13.5" customHeight="1">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row>
    <row r="215" ht="13.5" customHeight="1">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row>
    <row r="216" ht="13.5" customHeight="1">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row>
    <row r="217" ht="13.5" customHeight="1">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row>
    <row r="218" ht="13.5" customHeight="1">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row>
    <row r="219" ht="13.5" customHeight="1">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row>
    <row r="220" ht="13.5" customHeight="1">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row>
    <row r="221" ht="13.5" customHeight="1">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row>
    <row r="222" ht="13.5" customHeight="1">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row>
    <row r="223" ht="13.5" customHeight="1">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row>
    <row r="224" ht="13.5" customHeight="1">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row>
    <row r="225" ht="13.5" customHeight="1">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row>
    <row r="226" ht="13.5" customHeight="1">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row>
    <row r="227" ht="13.5" customHeight="1">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row>
    <row r="228" ht="13.5" customHeight="1">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row>
    <row r="229" ht="13.5" customHeight="1">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row>
    <row r="230" ht="13.5" customHeight="1">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row>
    <row r="231" ht="13.5" customHeight="1">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row>
    <row r="232" ht="13.5" customHeight="1">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row>
    <row r="233" ht="13.5" customHeight="1">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row>
    <row r="234" ht="13.5" customHeight="1">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row>
    <row r="235" ht="13.5" customHeight="1">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row>
    <row r="236" ht="13.5" customHeight="1">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row>
    <row r="237" ht="13.5" customHeight="1">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row>
    <row r="238" ht="13.5" customHeight="1">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row>
    <row r="239" ht="13.5" customHeight="1">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row>
    <row r="240" ht="13.5" customHeight="1">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row>
    <row r="241" ht="13.5" customHeight="1">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row>
    <row r="242" ht="13.5" customHeight="1">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row>
    <row r="243" ht="13.5" customHeight="1">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row>
    <row r="244" ht="13.5" customHeight="1">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row>
    <row r="245" ht="13.5" customHeight="1">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row>
    <row r="246" ht="13.5" customHeight="1">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row>
    <row r="247" ht="13.5" customHeight="1">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row>
    <row r="248" ht="13.5" customHeight="1">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row>
    <row r="249" ht="13.5" customHeight="1">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row>
    <row r="250" ht="13.5" customHeight="1">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row>
    <row r="251" ht="13.5" customHeight="1">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row>
    <row r="252" ht="13.5" customHeight="1">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row>
    <row r="253" ht="13.5" customHeight="1">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row>
    <row r="254" ht="13.5" customHeight="1">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row>
    <row r="255" ht="13.5" customHeight="1">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row>
    <row r="256" ht="13.5" customHeight="1">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row>
    <row r="257" ht="13.5" customHeight="1">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row>
    <row r="258" ht="13.5" customHeight="1">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row>
    <row r="259" ht="13.5" customHeight="1">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row>
    <row r="260" ht="13.5" customHeight="1">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row>
    <row r="261" ht="13.5" customHeight="1">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row>
    <row r="262" ht="13.5" customHeight="1">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row>
    <row r="263" ht="13.5" customHeight="1">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row>
    <row r="264" ht="13.5" customHeight="1">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row>
    <row r="265" ht="13.5" customHeight="1">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row>
    <row r="266" ht="13.5" customHeight="1">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row>
    <row r="267" ht="13.5" customHeight="1">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row>
    <row r="268" ht="13.5" customHeight="1">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row>
    <row r="269" ht="13.5" customHeight="1">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row>
    <row r="270" ht="13.5" customHeight="1">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row>
    <row r="271" ht="13.5" customHeight="1">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row>
    <row r="272" ht="13.5" customHeight="1">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row>
    <row r="273" ht="13.5" customHeight="1">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row>
    <row r="274" ht="13.5" customHeight="1">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row>
    <row r="275" ht="13.5" customHeight="1">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row>
    <row r="276" ht="13.5" customHeight="1">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row>
    <row r="277" ht="13.5" customHeight="1">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row>
    <row r="278" ht="13.5" customHeight="1">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row>
    <row r="279" ht="13.5" customHeight="1">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row>
    <row r="280" ht="13.5" customHeight="1">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row>
    <row r="281" ht="13.5" customHeight="1">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row>
    <row r="282" ht="13.5" customHeight="1">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row>
    <row r="283" ht="13.5" customHeight="1">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row>
    <row r="284" ht="13.5" customHeight="1">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row>
    <row r="285" ht="13.5" customHeight="1">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row>
    <row r="286" ht="13.5" customHeight="1">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row>
    <row r="287" ht="13.5" customHeight="1">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row>
    <row r="288" ht="13.5" customHeight="1">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row>
    <row r="289" ht="13.5" customHeight="1">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row>
    <row r="290" ht="13.5" customHeight="1">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row>
    <row r="291" ht="13.5" customHeight="1">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row>
    <row r="292" ht="13.5" customHeight="1">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row>
    <row r="293" ht="13.5" customHeight="1">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row>
    <row r="294" ht="13.5" customHeight="1">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row>
    <row r="295" ht="13.5" customHeight="1">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row>
    <row r="296" ht="13.5" customHeight="1">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row>
    <row r="297" ht="13.5" customHeight="1">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row>
    <row r="298" ht="13.5" customHeight="1">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row>
    <row r="299" ht="13.5" customHeight="1">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row>
    <row r="300" ht="13.5" customHeight="1">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row>
    <row r="301" ht="13.5" customHeight="1">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row>
    <row r="302" ht="13.5" customHeight="1">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row>
    <row r="303" ht="13.5" customHeight="1">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row>
    <row r="304" ht="13.5" customHeight="1">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row>
    <row r="305" ht="13.5" customHeight="1">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row>
    <row r="306" ht="13.5" customHeight="1">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row>
    <row r="307" ht="13.5" customHeight="1">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row>
    <row r="308" ht="13.5" customHeight="1">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row>
    <row r="309" ht="13.5" customHeight="1">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row>
    <row r="310" ht="13.5" customHeight="1">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row>
    <row r="311" ht="13.5" customHeight="1">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row>
    <row r="312" ht="13.5" customHeight="1">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row>
    <row r="313" ht="13.5" customHeight="1">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row>
    <row r="314" ht="13.5" customHeight="1">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row>
    <row r="315" ht="13.5" customHeight="1">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row>
    <row r="316" ht="13.5" customHeight="1">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row>
    <row r="317" ht="13.5" customHeight="1">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row>
    <row r="318" ht="13.5" customHeight="1">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row>
    <row r="319" ht="13.5" customHeight="1">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row>
    <row r="320" ht="13.5" customHeight="1">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row>
    <row r="321" ht="13.5" customHeight="1">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row>
    <row r="322" ht="13.5" customHeight="1">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row>
    <row r="323" ht="13.5" customHeight="1">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row>
    <row r="324" ht="13.5" customHeight="1">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row>
    <row r="325" ht="13.5" customHeight="1">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row>
    <row r="326" ht="13.5" customHeight="1">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row>
    <row r="327" ht="13.5" customHeight="1">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row>
    <row r="328" ht="13.5" customHeight="1">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row>
    <row r="329" ht="13.5" customHeight="1">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row>
    <row r="330" ht="13.5" customHeight="1">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row>
    <row r="331" ht="13.5" customHeight="1">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row>
    <row r="332" ht="13.5" customHeight="1">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row>
    <row r="333" ht="13.5" customHeight="1">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row>
    <row r="334" ht="13.5" customHeight="1">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row>
    <row r="335" ht="13.5" customHeight="1">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row>
    <row r="336" ht="13.5" customHeight="1">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row>
    <row r="337" ht="13.5" customHeight="1">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row>
    <row r="338" ht="13.5" customHeight="1">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row>
    <row r="339" ht="13.5" customHeight="1">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row>
    <row r="340" ht="13.5" customHeight="1">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row>
    <row r="341" ht="13.5" customHeight="1">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row>
    <row r="342" ht="13.5" customHeight="1">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row>
    <row r="343" ht="13.5" customHeight="1">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row>
    <row r="344" ht="13.5" customHeight="1">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row>
    <row r="345" ht="13.5" customHeight="1">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row>
    <row r="346" ht="13.5" customHeight="1">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row>
    <row r="347" ht="13.5" customHeight="1">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row>
    <row r="348" ht="13.5" customHeight="1">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row>
    <row r="349" ht="13.5" customHeight="1">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row>
    <row r="350" ht="13.5" customHeight="1">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row>
    <row r="351" ht="13.5" customHeight="1">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row>
    <row r="352" ht="13.5" customHeight="1">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row>
    <row r="353" ht="13.5" customHeight="1">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row>
    <row r="354" ht="13.5" customHeight="1">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row>
    <row r="355" ht="13.5" customHeight="1">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row>
    <row r="356" ht="13.5" customHeight="1">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row>
    <row r="357" ht="13.5" customHeight="1">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row>
    <row r="358" ht="13.5" customHeight="1">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row>
    <row r="359" ht="13.5" customHeight="1">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row>
    <row r="360" ht="13.5" customHeight="1">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row>
    <row r="361" ht="13.5" customHeight="1">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row>
    <row r="362" ht="13.5" customHeight="1">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row>
    <row r="363" ht="13.5" customHeight="1">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row>
    <row r="364" ht="13.5" customHeight="1">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row>
    <row r="365" ht="13.5" customHeight="1">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row>
    <row r="366" ht="13.5" customHeight="1">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row>
    <row r="367" ht="13.5" customHeight="1">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row>
    <row r="368" ht="13.5" customHeight="1">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row>
    <row r="369" ht="13.5" customHeight="1">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row>
    <row r="370" ht="13.5" customHeight="1">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row>
    <row r="371" ht="13.5" customHeight="1">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row>
    <row r="372" ht="13.5" customHeight="1">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row>
    <row r="373" ht="13.5" customHeight="1">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row>
    <row r="374" ht="13.5" customHeight="1">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row>
    <row r="375" ht="13.5" customHeight="1">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row>
    <row r="376" ht="13.5" customHeight="1">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row>
    <row r="377" ht="13.5" customHeight="1">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row>
    <row r="378" ht="13.5" customHeight="1">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row>
    <row r="379" ht="13.5" customHeight="1">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row>
    <row r="380" ht="13.5" customHeight="1">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row>
    <row r="381" ht="13.5" customHeight="1">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row>
    <row r="382" ht="13.5" customHeight="1">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row>
    <row r="383" ht="13.5" customHeight="1">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row>
    <row r="384" ht="13.5" customHeight="1">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row>
    <row r="385" ht="13.5" customHeight="1">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row>
    <row r="386" ht="13.5" customHeight="1">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row>
    <row r="387" ht="13.5" customHeight="1">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row>
    <row r="388" ht="13.5" customHeight="1">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row>
    <row r="389" ht="13.5" customHeight="1">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row>
    <row r="390" ht="13.5" customHeight="1">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row>
    <row r="391" ht="13.5" customHeight="1">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row>
    <row r="392" ht="13.5" customHeight="1">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row>
    <row r="393" ht="13.5" customHeight="1">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row>
    <row r="394" ht="13.5" customHeight="1">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row>
    <row r="395" ht="13.5" customHeight="1">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row>
    <row r="396" ht="13.5" customHeight="1">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row>
    <row r="397" ht="13.5" customHeight="1">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row>
    <row r="398" ht="13.5" customHeight="1">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row>
    <row r="399" ht="13.5" customHeight="1">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row>
    <row r="400" ht="13.5" customHeight="1">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row>
    <row r="401" ht="13.5" customHeight="1">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row>
    <row r="402" ht="13.5" customHeight="1">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row>
    <row r="403" ht="13.5" customHeight="1">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row>
    <row r="404" ht="13.5" customHeight="1">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row>
    <row r="405" ht="13.5" customHeight="1">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row>
    <row r="406" ht="13.5" customHeight="1">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row>
    <row r="407" ht="13.5" customHeight="1">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row>
    <row r="408" ht="13.5" customHeight="1">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row>
    <row r="409" ht="13.5" customHeight="1">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row>
    <row r="410" ht="13.5" customHeight="1">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row>
    <row r="411" ht="13.5" customHeight="1">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row>
    <row r="412" ht="13.5" customHeight="1">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row>
    <row r="413" ht="13.5" customHeight="1">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row>
    <row r="414" ht="13.5" customHeight="1">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row>
    <row r="415" ht="13.5" customHeight="1">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row>
    <row r="416" ht="13.5" customHeight="1">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row>
    <row r="417" ht="13.5" customHeight="1">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row>
    <row r="418" ht="13.5" customHeight="1">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row>
    <row r="419" ht="13.5" customHeight="1">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row>
    <row r="420" ht="13.5" customHeight="1">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row>
    <row r="421" ht="13.5" customHeight="1">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row>
    <row r="422" ht="13.5" customHeight="1">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row>
    <row r="423" ht="13.5" customHeight="1">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row>
    <row r="424" ht="13.5" customHeight="1">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row>
    <row r="425" ht="13.5" customHeight="1">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row>
    <row r="426" ht="13.5" customHeight="1">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row>
    <row r="427" ht="13.5" customHeight="1">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row>
    <row r="428" ht="13.5" customHeight="1">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row>
    <row r="429" ht="13.5" customHeight="1">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row>
    <row r="430" ht="13.5" customHeight="1">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row>
    <row r="431" ht="13.5" customHeight="1">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row>
    <row r="432" ht="13.5" customHeight="1">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row>
    <row r="433" ht="13.5" customHeight="1">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row>
    <row r="434" ht="13.5" customHeight="1">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row>
    <row r="435" ht="13.5" customHeight="1">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row>
    <row r="436" ht="13.5" customHeight="1">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row>
    <row r="437" ht="13.5" customHeight="1">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row>
    <row r="438" ht="13.5" customHeight="1">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row>
    <row r="439" ht="13.5" customHeight="1">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row>
    <row r="440" ht="13.5" customHeight="1">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row>
    <row r="441" ht="13.5" customHeight="1">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row>
    <row r="442" ht="13.5" customHeight="1">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row>
    <row r="443" ht="13.5" customHeight="1">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row>
    <row r="444" ht="13.5" customHeight="1">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row>
    <row r="445" ht="13.5" customHeight="1">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row>
    <row r="446" ht="13.5" customHeight="1">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row>
    <row r="447" ht="13.5" customHeight="1">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row>
    <row r="448" ht="13.5" customHeight="1">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row>
    <row r="449" ht="13.5" customHeight="1">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row>
    <row r="450" ht="13.5" customHeight="1">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row>
    <row r="451" ht="13.5" customHeight="1">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row>
    <row r="452" ht="13.5" customHeight="1">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row>
    <row r="453" ht="13.5" customHeight="1">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row>
    <row r="454" ht="13.5" customHeight="1">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row>
    <row r="455" ht="13.5" customHeight="1">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row>
    <row r="456" ht="13.5" customHeight="1">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row>
    <row r="457" ht="13.5" customHeight="1">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row>
    <row r="458" ht="13.5" customHeight="1">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row>
    <row r="459" ht="13.5" customHeight="1">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row>
    <row r="460" ht="13.5" customHeight="1">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row>
    <row r="461" ht="13.5" customHeight="1">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row>
    <row r="462" ht="13.5" customHeight="1">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row>
    <row r="463" ht="13.5" customHeight="1">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row>
    <row r="464" ht="13.5" customHeight="1">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row>
    <row r="465" ht="13.5" customHeight="1">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row>
    <row r="466" ht="13.5" customHeight="1">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row>
    <row r="467" ht="13.5" customHeight="1">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row>
    <row r="468" ht="13.5" customHeight="1">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row>
    <row r="469" ht="13.5" customHeight="1">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row>
    <row r="470" ht="13.5" customHeight="1">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row>
    <row r="471" ht="13.5" customHeight="1">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row>
    <row r="472" ht="13.5" customHeight="1">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row>
    <row r="473" ht="13.5" customHeight="1">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row>
    <row r="474" ht="13.5" customHeight="1">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row>
    <row r="475" ht="13.5" customHeight="1">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row>
    <row r="476" ht="13.5" customHeight="1">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row>
    <row r="477" ht="13.5" customHeight="1">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row>
    <row r="478" ht="13.5" customHeight="1">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row>
    <row r="479" ht="13.5" customHeight="1">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row>
    <row r="480" ht="13.5" customHeight="1">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row>
    <row r="481" ht="13.5" customHeight="1">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row>
    <row r="482" ht="13.5" customHeight="1">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row>
    <row r="483" ht="13.5" customHeight="1">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row>
    <row r="484" ht="13.5" customHeight="1">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row>
    <row r="485" ht="13.5" customHeight="1">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row>
    <row r="486" ht="13.5" customHeight="1">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row>
    <row r="487" ht="13.5" customHeight="1">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row>
    <row r="488" ht="13.5" customHeight="1">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row>
    <row r="489" ht="13.5" customHeight="1">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row>
    <row r="490" ht="13.5" customHeight="1">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row>
    <row r="491" ht="13.5" customHeight="1">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row>
    <row r="492" ht="13.5" customHeight="1">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row>
    <row r="493" ht="13.5" customHeight="1">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row>
    <row r="494" ht="13.5" customHeight="1">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row>
    <row r="495" ht="13.5" customHeight="1">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row>
    <row r="496" ht="13.5" customHeight="1">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row>
    <row r="497" ht="13.5" customHeight="1">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row>
    <row r="498" ht="13.5" customHeight="1">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row>
    <row r="499" ht="13.5" customHeight="1">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row>
    <row r="500" ht="13.5" customHeight="1">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row>
    <row r="501" ht="13.5" customHeight="1">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row>
    <row r="502" ht="13.5" customHeight="1">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row>
    <row r="503" ht="13.5" customHeight="1">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row>
    <row r="504" ht="13.5" customHeight="1">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row>
    <row r="505" ht="13.5" customHeight="1">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row>
    <row r="506" ht="13.5" customHeight="1">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row>
    <row r="507" ht="13.5" customHeight="1">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row>
    <row r="508" ht="13.5" customHeight="1">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row>
    <row r="509" ht="13.5" customHeight="1">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row>
    <row r="510" ht="13.5" customHeight="1">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row>
    <row r="511" ht="13.5" customHeight="1">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row>
    <row r="512" ht="13.5" customHeight="1">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row>
    <row r="513" ht="13.5" customHeight="1">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row>
    <row r="514" ht="13.5" customHeight="1">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row>
    <row r="515" ht="13.5" customHeight="1">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row>
    <row r="516" ht="13.5" customHeight="1">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row>
    <row r="517" ht="13.5" customHeight="1">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row>
    <row r="518" ht="13.5" customHeight="1">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row>
    <row r="519" ht="13.5" customHeight="1">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row>
    <row r="520" ht="13.5" customHeight="1">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row>
    <row r="521" ht="13.5" customHeight="1">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row>
    <row r="522" ht="13.5" customHeight="1">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row>
    <row r="523" ht="13.5" customHeight="1">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row>
    <row r="524" ht="13.5" customHeight="1">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row>
    <row r="525" ht="13.5" customHeight="1">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row>
    <row r="526" ht="13.5" customHeight="1">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row>
    <row r="527" ht="13.5" customHeight="1">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row>
    <row r="528" ht="13.5" customHeight="1">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row>
    <row r="529" ht="13.5" customHeight="1">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row>
    <row r="530" ht="13.5" customHeight="1">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row>
    <row r="531" ht="13.5" customHeight="1">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row>
    <row r="532" ht="13.5" customHeight="1">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row>
    <row r="533" ht="13.5" customHeight="1">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row>
    <row r="534" ht="13.5" customHeight="1">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row>
    <row r="535" ht="13.5" customHeight="1">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row>
    <row r="536" ht="13.5" customHeight="1">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row>
    <row r="537" ht="13.5" customHeight="1">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row>
    <row r="538" ht="13.5" customHeight="1">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row>
    <row r="539" ht="13.5" customHeight="1">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row>
    <row r="540" ht="13.5" customHeight="1">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row>
    <row r="541" ht="13.5" customHeight="1">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row>
    <row r="542" ht="13.5" customHeight="1">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row>
    <row r="543" ht="13.5" customHeight="1">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row>
    <row r="544" ht="13.5" customHeight="1">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row>
    <row r="545" ht="13.5" customHeight="1">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row>
    <row r="546" ht="13.5" customHeight="1">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row>
    <row r="547" ht="13.5" customHeight="1">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row>
    <row r="548" ht="13.5" customHeight="1">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row>
    <row r="549" ht="13.5" customHeight="1">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row>
    <row r="550" ht="13.5" customHeight="1">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row>
    <row r="551" ht="13.5" customHeight="1">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row>
    <row r="552" ht="13.5" customHeight="1">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row>
    <row r="553" ht="13.5" customHeight="1">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row>
    <row r="554" ht="13.5" customHeight="1">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row>
    <row r="555" ht="13.5" customHeight="1">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row>
    <row r="556" ht="13.5" customHeight="1">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row>
    <row r="557" ht="13.5" customHeight="1">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row>
    <row r="558" ht="13.5" customHeight="1">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row>
    <row r="559" ht="13.5" customHeight="1">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row>
    <row r="560" ht="13.5" customHeight="1">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row>
    <row r="561" ht="13.5" customHeight="1">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row>
    <row r="562" ht="13.5" customHeight="1">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row>
    <row r="563" ht="13.5" customHeight="1">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row>
    <row r="564" ht="13.5" customHeight="1">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row>
    <row r="565" ht="13.5" customHeight="1">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row>
    <row r="566" ht="13.5" customHeight="1">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row>
    <row r="567" ht="13.5" customHeight="1">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row>
    <row r="568" ht="13.5" customHeight="1">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row>
    <row r="569" ht="13.5" customHeight="1">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row>
    <row r="570" ht="13.5" customHeight="1">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row>
    <row r="571" ht="13.5" customHeight="1">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row>
    <row r="572" ht="13.5" customHeight="1">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row>
    <row r="573" ht="13.5" customHeight="1">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row>
    <row r="574" ht="13.5" customHeight="1">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row>
    <row r="575" ht="13.5" customHeight="1">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row>
    <row r="576" ht="13.5" customHeight="1">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row>
    <row r="577" ht="13.5" customHeight="1">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row>
    <row r="578" ht="13.5" customHeight="1">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row>
    <row r="579" ht="13.5" customHeight="1">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row>
    <row r="580" ht="13.5" customHeight="1">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row>
    <row r="581" ht="13.5" customHeight="1">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row>
    <row r="582" ht="13.5" customHeight="1">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row>
    <row r="583" ht="13.5" customHeight="1">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row>
    <row r="584" ht="13.5" customHeight="1">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row>
    <row r="585" ht="13.5" customHeight="1">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row>
    <row r="586" ht="13.5" customHeight="1">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row>
    <row r="587" ht="13.5" customHeight="1">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row>
    <row r="588" ht="13.5" customHeight="1">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row>
    <row r="589" ht="13.5" customHeight="1">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row>
    <row r="590" ht="13.5" customHeight="1">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row>
    <row r="591" ht="13.5" customHeight="1">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row>
    <row r="592" ht="13.5" customHeight="1">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row>
    <row r="593" ht="13.5" customHeight="1">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row>
    <row r="594" ht="13.5" customHeight="1">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row>
    <row r="595" ht="13.5" customHeight="1">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row>
    <row r="596" ht="13.5" customHeight="1">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row>
    <row r="597" ht="13.5" customHeight="1">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row>
    <row r="598" ht="13.5" customHeight="1">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row>
    <row r="599" ht="13.5" customHeight="1">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row>
    <row r="600" ht="13.5" customHeight="1">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row>
    <row r="601" ht="13.5" customHeight="1">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row>
    <row r="602" ht="13.5" customHeight="1">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row>
    <row r="603" ht="13.5" customHeight="1">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row>
    <row r="604" ht="13.5" customHeight="1">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row>
    <row r="605" ht="13.5" customHeight="1">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row>
    <row r="606" ht="13.5" customHeight="1">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row>
    <row r="607" ht="13.5" customHeight="1">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row>
    <row r="608" ht="13.5" customHeight="1">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row>
    <row r="609" ht="13.5" customHeight="1">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row>
    <row r="610" ht="13.5" customHeight="1">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row>
    <row r="611" ht="13.5" customHeight="1">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row>
    <row r="612" ht="13.5" customHeight="1">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row>
    <row r="613" ht="13.5" customHeight="1">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row>
    <row r="614" ht="13.5" customHeight="1">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row>
    <row r="615" ht="13.5" customHeight="1">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row>
    <row r="616" ht="13.5" customHeight="1">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row>
    <row r="617" ht="13.5" customHeight="1">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row>
    <row r="618" ht="13.5" customHeight="1">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row>
    <row r="619" ht="13.5" customHeight="1">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row>
    <row r="620" ht="13.5" customHeight="1">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row>
    <row r="621" ht="13.5" customHeight="1">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row>
    <row r="622" ht="13.5" customHeight="1">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row>
    <row r="623" ht="13.5" customHeight="1">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row>
    <row r="624" ht="13.5" customHeight="1">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row>
    <row r="625" ht="13.5" customHeight="1">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row>
    <row r="626" ht="13.5" customHeight="1">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row>
    <row r="627" ht="13.5" customHeight="1">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row>
    <row r="628" ht="13.5" customHeight="1">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row>
    <row r="629" ht="13.5" customHeight="1">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row>
    <row r="630" ht="13.5" customHeight="1">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row>
    <row r="631" ht="13.5" customHeight="1">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row>
    <row r="632" ht="13.5" customHeight="1">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row>
    <row r="633" ht="13.5" customHeight="1">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row>
    <row r="634" ht="13.5" customHeight="1">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row>
    <row r="635" ht="13.5" customHeight="1">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row>
    <row r="636" ht="13.5" customHeight="1">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row>
    <row r="637" ht="13.5" customHeight="1">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row>
    <row r="638" ht="13.5" customHeight="1">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row>
    <row r="639" ht="13.5" customHeight="1">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row>
    <row r="640" ht="13.5" customHeight="1">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row>
    <row r="641" ht="13.5" customHeight="1">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row>
    <row r="642" ht="13.5" customHeight="1">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row>
    <row r="643" ht="13.5" customHeight="1">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row>
    <row r="644" ht="13.5" customHeight="1">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row>
    <row r="645" ht="13.5" customHeight="1">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row>
    <row r="646" ht="13.5" customHeight="1">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row>
    <row r="647" ht="13.5" customHeight="1">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row>
    <row r="648" ht="13.5" customHeight="1">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row>
    <row r="649" ht="13.5" customHeight="1">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row>
    <row r="650" ht="13.5" customHeight="1">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row>
    <row r="651" ht="13.5" customHeight="1">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row>
    <row r="652" ht="13.5" customHeight="1">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row>
    <row r="653" ht="13.5" customHeight="1">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row>
    <row r="654" ht="13.5" customHeight="1">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row>
    <row r="655" ht="13.5" customHeight="1">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row>
    <row r="656" ht="13.5" customHeight="1">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row>
    <row r="657" ht="13.5" customHeight="1">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row>
    <row r="658" ht="13.5" customHeight="1">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row>
    <row r="659" ht="13.5" customHeight="1">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row>
    <row r="660" ht="13.5" customHeight="1">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row>
    <row r="661" ht="13.5" customHeight="1">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row>
    <row r="662" ht="13.5" customHeight="1">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row>
    <row r="663" ht="13.5" customHeight="1">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row>
    <row r="664" ht="13.5" customHeight="1">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row>
    <row r="665" ht="13.5" customHeight="1">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row>
    <row r="666" ht="13.5" customHeight="1">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row>
    <row r="667" ht="13.5" customHeight="1">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row>
    <row r="668" ht="13.5" customHeight="1">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row>
    <row r="669" ht="13.5" customHeight="1">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row>
    <row r="670" ht="13.5" customHeight="1">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row>
    <row r="671" ht="13.5" customHeight="1">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row>
    <row r="672" ht="13.5" customHeight="1">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row>
    <row r="673" ht="13.5" customHeight="1">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row>
    <row r="674" ht="13.5" customHeight="1">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row>
    <row r="675" ht="13.5" customHeight="1">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row>
    <row r="676" ht="13.5" customHeight="1">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row>
    <row r="677" ht="13.5" customHeight="1">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row>
    <row r="678" ht="13.5" customHeight="1">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row>
    <row r="679" ht="13.5" customHeight="1">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row>
    <row r="680" ht="13.5" customHeight="1">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row>
    <row r="681" ht="13.5" customHeight="1">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row>
    <row r="682" ht="13.5" customHeight="1">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row>
    <row r="683" ht="13.5" customHeight="1">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row>
    <row r="684" ht="13.5" customHeight="1">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row>
    <row r="685" ht="13.5" customHeight="1">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row>
    <row r="686" ht="13.5" customHeight="1">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row>
    <row r="687" ht="13.5" customHeight="1">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row>
    <row r="688" ht="13.5" customHeight="1">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row>
    <row r="689" ht="13.5" customHeight="1">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row>
    <row r="690" ht="13.5" customHeight="1">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row>
    <row r="691" ht="13.5" customHeight="1">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row>
    <row r="692" ht="13.5" customHeight="1">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row>
    <row r="693" ht="13.5" customHeight="1">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row>
    <row r="694" ht="13.5" customHeight="1">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row>
    <row r="695" ht="13.5" customHeight="1">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row>
    <row r="696" ht="13.5" customHeight="1">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row>
    <row r="697" ht="13.5" customHeight="1">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row>
    <row r="698" ht="13.5" customHeight="1">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row>
    <row r="699" ht="13.5" customHeight="1">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row>
    <row r="700" ht="13.5" customHeight="1">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row>
    <row r="701" ht="13.5" customHeight="1">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row>
    <row r="702" ht="13.5" customHeight="1">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row>
    <row r="703" ht="13.5" customHeight="1">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row>
    <row r="704" ht="13.5" customHeight="1">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row>
    <row r="705" ht="13.5" customHeight="1">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row>
    <row r="706" ht="13.5" customHeight="1">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row>
    <row r="707" ht="13.5" customHeight="1">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row>
    <row r="708" ht="13.5" customHeight="1">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row>
    <row r="709" ht="13.5" customHeight="1">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row>
    <row r="710" ht="13.5" customHeight="1">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row>
    <row r="711" ht="13.5" customHeight="1">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row>
    <row r="712" ht="13.5" customHeight="1">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row>
    <row r="713" ht="13.5" customHeight="1">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row>
    <row r="714" ht="13.5" customHeight="1">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row>
    <row r="715" ht="13.5" customHeight="1">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row>
    <row r="716" ht="13.5" customHeight="1">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row>
    <row r="717" ht="13.5" customHeight="1">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row>
    <row r="718" ht="13.5" customHeight="1">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row>
    <row r="719" ht="13.5" customHeight="1">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row>
    <row r="720" ht="13.5" customHeight="1">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row>
    <row r="721" ht="13.5" customHeight="1">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row>
    <row r="722" ht="13.5" customHeight="1">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row>
    <row r="723" ht="13.5" customHeight="1">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row>
    <row r="724" ht="13.5" customHeight="1">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row>
    <row r="725" ht="13.5" customHeight="1">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row>
    <row r="726" ht="13.5" customHeight="1">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row>
    <row r="727" ht="13.5" customHeight="1">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row>
    <row r="728" ht="13.5" customHeight="1">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row>
    <row r="729" ht="13.5" customHeight="1">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row>
    <row r="730" ht="13.5" customHeight="1">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row>
    <row r="731" ht="13.5" customHeight="1">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row>
    <row r="732" ht="13.5" customHeight="1">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row>
    <row r="733" ht="13.5" customHeight="1">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row>
    <row r="734" ht="13.5" customHeight="1">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row>
    <row r="735" ht="13.5" customHeight="1">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row>
    <row r="736" ht="13.5" customHeight="1">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row>
    <row r="737" ht="13.5" customHeight="1">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row>
    <row r="738" ht="13.5" customHeight="1">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row>
    <row r="739" ht="13.5" customHeight="1">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row>
    <row r="740" ht="13.5" customHeight="1">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row>
    <row r="741" ht="13.5" customHeight="1">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row>
    <row r="742" ht="13.5" customHeight="1">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row>
    <row r="743" ht="13.5" customHeight="1">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row>
    <row r="744" ht="13.5" customHeight="1">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row>
    <row r="745" ht="13.5" customHeight="1">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row>
    <row r="746" ht="13.5" customHeight="1">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row>
    <row r="747" ht="13.5" customHeight="1">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row>
    <row r="748" ht="13.5" customHeight="1">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row>
    <row r="749" ht="13.5" customHeight="1">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row>
    <row r="750" ht="13.5" customHeight="1">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row>
    <row r="751" ht="13.5" customHeight="1">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row>
    <row r="752" ht="13.5" customHeight="1">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row>
    <row r="753" ht="13.5" customHeight="1">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row>
    <row r="754" ht="13.5" customHeight="1">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row>
    <row r="755" ht="13.5" customHeight="1">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row>
    <row r="756" ht="13.5" customHeight="1">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row>
    <row r="757" ht="13.5" customHeight="1">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row>
    <row r="758" ht="13.5" customHeight="1">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row>
    <row r="759" ht="13.5" customHeight="1">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row>
    <row r="760" ht="13.5" customHeight="1">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row>
    <row r="761" ht="13.5" customHeight="1">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row>
    <row r="762" ht="13.5" customHeight="1">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row>
    <row r="763" ht="13.5" customHeight="1">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row>
    <row r="764" ht="13.5" customHeight="1">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row>
    <row r="765" ht="13.5" customHeight="1">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row>
    <row r="766" ht="13.5" customHeight="1">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row>
    <row r="767" ht="13.5" customHeight="1">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row>
    <row r="768" ht="13.5" customHeight="1">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row>
    <row r="769" ht="13.5" customHeight="1">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row>
    <row r="770" ht="13.5" customHeight="1">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row>
    <row r="771" ht="13.5" customHeight="1">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row>
    <row r="772" ht="13.5" customHeight="1">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row>
    <row r="773" ht="13.5" customHeight="1">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row>
    <row r="774" ht="13.5" customHeight="1">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row>
    <row r="775" ht="13.5" customHeight="1">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row>
    <row r="776" ht="13.5" customHeight="1">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row>
    <row r="777" ht="13.5" customHeight="1">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row>
    <row r="778" ht="13.5" customHeight="1">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row>
    <row r="779" ht="13.5" customHeight="1">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row>
    <row r="780" ht="13.5" customHeight="1">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row>
    <row r="781" ht="13.5" customHeight="1">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row>
    <row r="782" ht="13.5" customHeight="1">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row>
    <row r="783" ht="13.5" customHeight="1">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row>
    <row r="784" ht="13.5" customHeight="1">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row>
    <row r="785" ht="13.5" customHeight="1">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row>
    <row r="786" ht="13.5" customHeight="1">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row>
    <row r="787" ht="13.5" customHeight="1">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row>
    <row r="788" ht="13.5" customHeight="1">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row>
    <row r="789" ht="13.5" customHeight="1">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row>
    <row r="790" ht="13.5" customHeight="1">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row>
    <row r="791" ht="13.5" customHeight="1">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row>
    <row r="792" ht="13.5" customHeight="1">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row>
    <row r="793" ht="13.5" customHeight="1">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row>
    <row r="794" ht="13.5" customHeight="1">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row>
    <row r="795" ht="13.5" customHeight="1">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row>
    <row r="796" ht="13.5" customHeight="1">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row>
    <row r="797" ht="13.5" customHeight="1">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row>
    <row r="798" ht="13.5" customHeight="1">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row>
    <row r="799" ht="13.5" customHeight="1">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row>
    <row r="800" ht="13.5" customHeight="1">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row>
    <row r="801" ht="13.5" customHeight="1">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row>
    <row r="802" ht="13.5" customHeight="1">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row>
    <row r="803" ht="13.5" customHeight="1">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row>
    <row r="804" ht="13.5" customHeight="1">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row>
    <row r="805" ht="13.5" customHeight="1">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row>
    <row r="806" ht="13.5" customHeight="1">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row>
    <row r="807" ht="13.5" customHeight="1">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row>
    <row r="808" ht="13.5" customHeight="1">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row>
    <row r="809" ht="13.5" customHeight="1">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row>
    <row r="810" ht="13.5" customHeight="1">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row>
    <row r="811" ht="13.5" customHeight="1">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row>
    <row r="812" ht="13.5" customHeight="1">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row>
    <row r="813" ht="13.5" customHeight="1">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row>
    <row r="814" ht="13.5" customHeight="1">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row>
    <row r="815" ht="13.5" customHeight="1">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row>
    <row r="816" ht="13.5" customHeight="1">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row>
    <row r="817" ht="13.5" customHeight="1">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row>
    <row r="818" ht="13.5" customHeight="1">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row>
    <row r="819" ht="13.5" customHeight="1">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row>
    <row r="820" ht="13.5" customHeight="1">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row>
    <row r="821" ht="13.5" customHeight="1">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row>
    <row r="822" ht="13.5" customHeight="1">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row>
    <row r="823" ht="13.5" customHeight="1">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row>
    <row r="824" ht="13.5" customHeight="1">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row>
    <row r="825" ht="13.5" customHeight="1">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row>
    <row r="826" ht="13.5" customHeight="1">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row>
    <row r="827" ht="13.5" customHeight="1">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row>
    <row r="828" ht="13.5" customHeight="1">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row>
    <row r="829" ht="13.5" customHeight="1">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row>
    <row r="830" ht="13.5" customHeight="1">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row>
    <row r="831" ht="13.5" customHeight="1">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row>
    <row r="832" ht="13.5" customHeight="1">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row>
    <row r="833" ht="13.5" customHeight="1">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row>
    <row r="834" ht="13.5" customHeight="1">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row>
    <row r="835" ht="13.5" customHeight="1">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row>
    <row r="836" ht="13.5" customHeight="1">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row>
    <row r="837" ht="13.5" customHeight="1">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row>
    <row r="838" ht="13.5" customHeight="1">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row>
    <row r="839" ht="13.5" customHeight="1">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row>
    <row r="840" ht="13.5" customHeight="1">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row>
    <row r="841" ht="13.5" customHeight="1">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row>
    <row r="842" ht="13.5" customHeight="1">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row>
    <row r="843" ht="13.5" customHeight="1">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row>
    <row r="844" ht="13.5" customHeight="1">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row>
    <row r="845" ht="13.5" customHeight="1">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row>
    <row r="846" ht="13.5" customHeight="1">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row>
    <row r="847" ht="13.5" customHeight="1">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row>
    <row r="848" ht="13.5" customHeight="1">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row>
    <row r="849" ht="13.5" customHeight="1">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row>
    <row r="850" ht="13.5" customHeight="1">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row>
    <row r="851" ht="13.5" customHeight="1">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row>
    <row r="852" ht="13.5" customHeight="1">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row>
    <row r="853" ht="13.5" customHeight="1">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row>
    <row r="854" ht="13.5" customHeight="1">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row>
    <row r="855" ht="13.5" customHeight="1">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row>
    <row r="856" ht="13.5" customHeight="1">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row>
    <row r="857" ht="13.5" customHeight="1">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row>
    <row r="858" ht="13.5" customHeight="1">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row>
    <row r="859" ht="13.5" customHeight="1">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row>
    <row r="860" ht="13.5" customHeight="1">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row>
    <row r="861" ht="13.5" customHeight="1">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row>
    <row r="862" ht="13.5" customHeight="1">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row>
    <row r="863" ht="13.5" customHeight="1">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row>
    <row r="864" ht="13.5" customHeight="1">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row>
    <row r="865" ht="13.5" customHeight="1">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row>
    <row r="866" ht="13.5" customHeight="1">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row>
    <row r="867" ht="13.5" customHeight="1">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row>
    <row r="868" ht="13.5" customHeight="1">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row>
    <row r="869" ht="13.5" customHeight="1">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row>
    <row r="870" ht="13.5" customHeight="1">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row>
    <row r="871" ht="13.5" customHeight="1">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row>
    <row r="872" ht="13.5" customHeight="1">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row>
    <row r="873" ht="13.5" customHeight="1">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row>
    <row r="874" ht="13.5" customHeight="1">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row>
    <row r="875" ht="13.5" customHeight="1">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row>
    <row r="876" ht="13.5" customHeight="1">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row>
    <row r="877" ht="13.5" customHeight="1">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row>
    <row r="878" ht="13.5" customHeight="1">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row>
    <row r="879" ht="13.5" customHeight="1">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row>
    <row r="880" ht="13.5" customHeight="1">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row>
    <row r="881" ht="13.5" customHeight="1">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row>
    <row r="882" ht="13.5" customHeight="1">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row>
    <row r="883" ht="13.5" customHeight="1">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row>
    <row r="884" ht="13.5" customHeight="1">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row>
    <row r="885" ht="13.5" customHeight="1">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row>
    <row r="886" ht="13.5" customHeight="1">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row>
    <row r="887" ht="13.5" customHeight="1">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row>
    <row r="888" ht="13.5" customHeight="1">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row>
    <row r="889" ht="13.5" customHeight="1">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row>
    <row r="890" ht="13.5" customHeight="1">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row>
    <row r="891" ht="13.5" customHeight="1">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row>
    <row r="892" ht="13.5" customHeight="1">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row>
    <row r="893" ht="13.5" customHeight="1">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row>
    <row r="894" ht="13.5" customHeight="1">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row>
    <row r="895" ht="13.5" customHeight="1">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row>
    <row r="896" ht="13.5" customHeight="1">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row>
    <row r="897" ht="13.5" customHeight="1">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row>
    <row r="898" ht="13.5" customHeight="1">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row>
    <row r="899" ht="13.5" customHeight="1">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row>
    <row r="900" ht="13.5" customHeight="1">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row>
    <row r="901" ht="13.5" customHeight="1">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row>
    <row r="902" ht="13.5" customHeight="1">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row>
    <row r="903" ht="13.5" customHeight="1">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row>
    <row r="904" ht="13.5" customHeight="1">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row>
    <row r="905" ht="13.5" customHeight="1">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row>
    <row r="906" ht="13.5" customHeight="1">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row>
    <row r="907" ht="13.5" customHeight="1">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row>
    <row r="908" ht="13.5" customHeight="1">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row>
    <row r="909" ht="13.5" customHeight="1">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row>
    <row r="910" ht="13.5" customHeight="1">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row>
    <row r="911" ht="13.5" customHeight="1">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row>
    <row r="912" ht="13.5" customHeight="1">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row>
    <row r="913" ht="13.5" customHeight="1">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row>
    <row r="914" ht="13.5" customHeight="1">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row>
    <row r="915" ht="13.5" customHeight="1">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row>
    <row r="916" ht="13.5" customHeight="1">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row>
    <row r="917" ht="13.5" customHeight="1">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row>
    <row r="918" ht="13.5" customHeight="1">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row>
    <row r="919" ht="13.5" customHeight="1">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row>
    <row r="920" ht="13.5" customHeight="1">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row>
    <row r="921" ht="13.5" customHeight="1">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row>
    <row r="922" ht="13.5" customHeight="1">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row>
    <row r="923" ht="13.5" customHeight="1">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row>
    <row r="924" ht="13.5" customHeight="1">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row>
    <row r="925" ht="13.5" customHeight="1">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row>
    <row r="926" ht="13.5" customHeight="1">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row>
    <row r="927" ht="13.5" customHeight="1">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row>
    <row r="928" ht="13.5" customHeight="1">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row>
    <row r="929" ht="13.5" customHeight="1">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row>
    <row r="930" ht="13.5" customHeight="1">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row>
    <row r="931" ht="13.5" customHeight="1">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row>
    <row r="932" ht="13.5" customHeight="1">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row>
    <row r="933" ht="13.5" customHeight="1">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row>
    <row r="934" ht="13.5" customHeight="1">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row>
    <row r="935" ht="13.5" customHeight="1">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row>
    <row r="936" ht="13.5" customHeight="1">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row>
    <row r="937" ht="13.5" customHeight="1">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row>
    <row r="938" ht="13.5" customHeight="1">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row>
    <row r="939" ht="13.5" customHeight="1">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row>
    <row r="940" ht="13.5" customHeight="1">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row>
    <row r="941" ht="13.5" customHeight="1">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row>
    <row r="942" ht="13.5" customHeight="1">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row>
    <row r="943" ht="13.5" customHeight="1">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row>
    <row r="944" ht="13.5" customHeight="1">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row>
    <row r="945" ht="13.5" customHeight="1">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row>
    <row r="946" ht="13.5" customHeight="1">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row>
    <row r="947" ht="13.5" customHeight="1">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row>
    <row r="948" ht="13.5" customHeight="1">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row>
    <row r="949" ht="13.5" customHeight="1">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row>
    <row r="950" ht="13.5" customHeight="1">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row>
    <row r="951" ht="13.5" customHeight="1">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row>
    <row r="952" ht="13.5" customHeight="1">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row>
    <row r="953" ht="13.5" customHeight="1">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row>
    <row r="954" ht="13.5" customHeight="1">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row>
    <row r="955" ht="13.5" customHeight="1">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row>
    <row r="956" ht="13.5" customHeight="1">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row>
    <row r="957" ht="13.5" customHeight="1">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row>
    <row r="958" ht="13.5" customHeight="1">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row>
    <row r="959" ht="13.5" customHeight="1">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row>
    <row r="960" ht="13.5" customHeight="1">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row>
    <row r="961" ht="13.5" customHeight="1">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row>
    <row r="962" ht="13.5" customHeight="1">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row>
    <row r="963" ht="13.5" customHeight="1">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row>
    <row r="964" ht="13.5" customHeight="1">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row>
    <row r="965" ht="13.5" customHeight="1">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row>
    <row r="966" ht="13.5" customHeight="1">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row>
    <row r="967" ht="13.5" customHeight="1">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row>
    <row r="968" ht="13.5" customHeight="1">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row>
    <row r="969" ht="13.5" customHeight="1">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row>
    <row r="970" ht="13.5" customHeight="1">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row>
    <row r="971" ht="13.5" customHeight="1">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row>
    <row r="972" ht="13.5" customHeight="1">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row>
    <row r="973" ht="13.5" customHeight="1">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row>
    <row r="974" ht="13.5" customHeight="1">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row>
    <row r="975" ht="13.5" customHeight="1">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row>
    <row r="976" ht="13.5" customHeight="1">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row>
    <row r="977" ht="13.5" customHeight="1">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row>
    <row r="978" ht="13.5" customHeight="1">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row>
    <row r="979" ht="13.5" customHeight="1">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row>
    <row r="980" ht="13.5" customHeight="1">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row>
    <row r="981" ht="13.5" customHeight="1">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row>
    <row r="982" ht="13.5" customHeight="1">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row>
    <row r="983" ht="13.5" customHeight="1">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row>
    <row r="984" ht="13.5" customHeight="1">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row>
    <row r="985" ht="13.5" customHeight="1">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row>
    <row r="986" ht="13.5" customHeight="1">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row>
    <row r="987" ht="13.5" customHeight="1">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row>
    <row r="988" ht="13.5" customHeight="1">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row>
    <row r="989" ht="13.5" customHeight="1">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row>
    <row r="990" ht="13.5" customHeight="1">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row>
    <row r="991" ht="13.5" customHeight="1">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row>
    <row r="992" ht="13.5" customHeight="1">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row>
    <row r="993" ht="13.5" customHeight="1">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row>
    <row r="994" ht="13.5" customHeight="1">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row>
    <row r="995" ht="13.5" customHeight="1">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row>
    <row r="996" ht="13.5" customHeight="1">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row>
    <row r="997" ht="13.5" customHeight="1">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row>
    <row r="998" ht="13.5" customHeight="1">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row>
    <row r="999" ht="13.5" customHeight="1">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row>
    <row r="1000" ht="13.5" customHeight="1">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row>
    <row r="1001" ht="13.5" customHeight="1">
      <c r="A1001" s="32"/>
      <c r="B1001" s="32"/>
      <c r="C1001" s="32"/>
      <c r="D1001" s="32"/>
      <c r="E1001" s="32"/>
      <c r="F1001" s="32"/>
      <c r="G1001" s="32"/>
      <c r="H1001" s="32"/>
      <c r="I1001" s="32"/>
      <c r="J1001" s="32"/>
      <c r="K1001" s="32"/>
      <c r="L1001" s="32"/>
      <c r="M1001" s="32"/>
      <c r="N1001" s="32"/>
      <c r="O1001" s="32"/>
      <c r="P1001" s="32"/>
      <c r="Q1001" s="32"/>
      <c r="R1001" s="32"/>
      <c r="S1001" s="32"/>
      <c r="T1001" s="32"/>
      <c r="U1001" s="32"/>
      <c r="V1001" s="32"/>
      <c r="W1001" s="32"/>
      <c r="X1001" s="32"/>
      <c r="Y1001" s="32"/>
      <c r="Z1001" s="32"/>
    </row>
  </sheetData>
  <mergeCells count="6">
    <mergeCell ref="A3:A4"/>
    <mergeCell ref="B3:B4"/>
    <mergeCell ref="C3:E3"/>
    <mergeCell ref="F3:I3"/>
    <mergeCell ref="J3:J4"/>
    <mergeCell ref="A36:J37"/>
  </mergeCell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66CC"/>
    <pageSetUpPr/>
  </sheetPr>
  <sheetViews>
    <sheetView workbookViewId="0"/>
  </sheetViews>
  <sheetFormatPr customHeight="1" defaultColWidth="12.63" defaultRowHeight="15.0"/>
  <cols>
    <col customWidth="1" min="1" max="1" width="6.5"/>
    <col customWidth="1" min="2" max="2" width="15.0"/>
    <col customWidth="1" min="3" max="14" width="5.88"/>
    <col customWidth="1" min="15" max="26" width="8.0"/>
  </cols>
  <sheetData>
    <row r="1" ht="18.75" customHeight="1">
      <c r="A1" s="34" t="s">
        <v>74</v>
      </c>
      <c r="B1" s="4"/>
      <c r="C1" s="4"/>
      <c r="D1" s="4"/>
      <c r="E1" s="4"/>
      <c r="F1" s="4"/>
      <c r="G1" s="4"/>
      <c r="H1" s="4"/>
      <c r="I1" s="4"/>
      <c r="J1" s="4"/>
      <c r="K1" s="4"/>
      <c r="L1" s="4"/>
      <c r="M1" s="4"/>
      <c r="N1" s="4"/>
      <c r="O1" s="4"/>
      <c r="P1" s="4"/>
      <c r="Q1" s="4"/>
      <c r="R1" s="4"/>
      <c r="S1" s="4"/>
      <c r="T1" s="4"/>
      <c r="U1" s="4"/>
      <c r="V1" s="4"/>
      <c r="W1" s="4"/>
      <c r="X1" s="4"/>
      <c r="Y1" s="4"/>
      <c r="Z1" s="4"/>
    </row>
    <row r="2" ht="13.5" customHeight="1">
      <c r="A2" s="116"/>
      <c r="B2" s="4"/>
      <c r="C2" s="4"/>
      <c r="D2" s="4"/>
      <c r="E2" s="4"/>
      <c r="F2" s="4"/>
      <c r="G2" s="4"/>
      <c r="H2" s="4"/>
      <c r="I2" s="4"/>
      <c r="J2" s="4"/>
      <c r="K2" s="4"/>
      <c r="L2" s="4"/>
      <c r="M2" s="4"/>
      <c r="N2" s="5" t="s">
        <v>75</v>
      </c>
      <c r="O2" s="4"/>
      <c r="P2" s="4"/>
      <c r="Q2" s="4"/>
      <c r="R2" s="4"/>
      <c r="S2" s="4"/>
      <c r="T2" s="4"/>
      <c r="U2" s="4"/>
      <c r="V2" s="4"/>
      <c r="W2" s="4"/>
      <c r="X2" s="4"/>
      <c r="Y2" s="4"/>
      <c r="Z2" s="4"/>
    </row>
    <row r="3" ht="32.25" customHeight="1">
      <c r="A3" s="117" t="s">
        <v>76</v>
      </c>
      <c r="B3" s="58"/>
      <c r="C3" s="118" t="s">
        <v>50</v>
      </c>
      <c r="D3" s="119" t="s">
        <v>77</v>
      </c>
      <c r="E3" s="119" t="s">
        <v>78</v>
      </c>
      <c r="F3" s="119" t="s">
        <v>79</v>
      </c>
      <c r="G3" s="119" t="s">
        <v>80</v>
      </c>
      <c r="H3" s="119" t="s">
        <v>81</v>
      </c>
      <c r="I3" s="119" t="s">
        <v>82</v>
      </c>
      <c r="J3" s="119" t="s">
        <v>83</v>
      </c>
      <c r="K3" s="119" t="s">
        <v>84</v>
      </c>
      <c r="L3" s="119" t="s">
        <v>85</v>
      </c>
      <c r="M3" s="119" t="s">
        <v>86</v>
      </c>
      <c r="N3" s="120" t="s">
        <v>87</v>
      </c>
      <c r="O3" s="4"/>
      <c r="P3" s="4"/>
      <c r="Q3" s="4"/>
      <c r="R3" s="4"/>
      <c r="S3" s="4"/>
      <c r="T3" s="4"/>
      <c r="U3" s="4"/>
      <c r="V3" s="4"/>
      <c r="W3" s="4"/>
      <c r="X3" s="4"/>
      <c r="Y3" s="4"/>
      <c r="Z3" s="4"/>
    </row>
    <row r="4" ht="27.0" customHeight="1">
      <c r="A4" s="121" t="s">
        <v>88</v>
      </c>
      <c r="B4" s="47"/>
      <c r="C4" s="122">
        <f t="shared" ref="C4:N4" si="1">SUM(C5:C11)</f>
        <v>189</v>
      </c>
      <c r="D4" s="122">
        <f t="shared" si="1"/>
        <v>0</v>
      </c>
      <c r="E4" s="122">
        <f t="shared" si="1"/>
        <v>0</v>
      </c>
      <c r="F4" s="122">
        <f t="shared" si="1"/>
        <v>0</v>
      </c>
      <c r="G4" s="122">
        <f t="shared" si="1"/>
        <v>0</v>
      </c>
      <c r="H4" s="122">
        <f t="shared" si="1"/>
        <v>12</v>
      </c>
      <c r="I4" s="122">
        <f t="shared" si="1"/>
        <v>8</v>
      </c>
      <c r="J4" s="122">
        <f t="shared" si="1"/>
        <v>8</v>
      </c>
      <c r="K4" s="122">
        <f t="shared" si="1"/>
        <v>13</v>
      </c>
      <c r="L4" s="122">
        <f t="shared" si="1"/>
        <v>19</v>
      </c>
      <c r="M4" s="122">
        <f t="shared" si="1"/>
        <v>129</v>
      </c>
      <c r="N4" s="123">
        <f t="shared" si="1"/>
        <v>0</v>
      </c>
      <c r="O4" s="4"/>
      <c r="P4" s="4"/>
      <c r="Q4" s="4"/>
      <c r="R4" s="4"/>
      <c r="S4" s="4"/>
      <c r="T4" s="4"/>
      <c r="U4" s="4"/>
      <c r="V4" s="4"/>
      <c r="W4" s="4"/>
      <c r="X4" s="4"/>
      <c r="Y4" s="4"/>
      <c r="Z4" s="4"/>
    </row>
    <row r="5" ht="27.0" customHeight="1">
      <c r="A5" s="124" t="s">
        <v>89</v>
      </c>
      <c r="B5" s="93" t="s">
        <v>90</v>
      </c>
      <c r="C5" s="122">
        <f t="shared" ref="C5:C12" si="2">SUM(D5:N5)</f>
        <v>7</v>
      </c>
      <c r="D5" s="125">
        <v>0.0</v>
      </c>
      <c r="E5" s="125">
        <v>0.0</v>
      </c>
      <c r="F5" s="125">
        <v>0.0</v>
      </c>
      <c r="G5" s="125">
        <v>0.0</v>
      </c>
      <c r="H5" s="125">
        <v>1.0</v>
      </c>
      <c r="I5" s="125">
        <v>0.0</v>
      </c>
      <c r="J5" s="125">
        <v>0.0</v>
      </c>
      <c r="K5" s="125">
        <v>0.0</v>
      </c>
      <c r="L5" s="125">
        <v>0.0</v>
      </c>
      <c r="M5" s="125">
        <f>1+1+1+2+1</f>
        <v>6</v>
      </c>
      <c r="N5" s="126">
        <v>0.0</v>
      </c>
      <c r="O5" s="4"/>
      <c r="P5" s="4"/>
      <c r="Q5" s="4"/>
      <c r="R5" s="4"/>
      <c r="S5" s="4"/>
      <c r="T5" s="4"/>
      <c r="U5" s="4"/>
      <c r="V5" s="4"/>
      <c r="W5" s="4"/>
      <c r="X5" s="4"/>
      <c r="Y5" s="4"/>
      <c r="Z5" s="4"/>
    </row>
    <row r="6" ht="27.0" customHeight="1">
      <c r="B6" s="93" t="s">
        <v>91</v>
      </c>
      <c r="C6" s="122">
        <f t="shared" si="2"/>
        <v>0</v>
      </c>
      <c r="D6" s="125">
        <v>0.0</v>
      </c>
      <c r="E6" s="125">
        <v>0.0</v>
      </c>
      <c r="F6" s="125">
        <v>0.0</v>
      </c>
      <c r="G6" s="125">
        <v>0.0</v>
      </c>
      <c r="H6" s="125">
        <v>0.0</v>
      </c>
      <c r="I6" s="125">
        <v>0.0</v>
      </c>
      <c r="J6" s="125">
        <v>0.0</v>
      </c>
      <c r="K6" s="125">
        <v>0.0</v>
      </c>
      <c r="L6" s="125">
        <v>0.0</v>
      </c>
      <c r="M6" s="125">
        <v>0.0</v>
      </c>
      <c r="N6" s="126">
        <v>0.0</v>
      </c>
      <c r="O6" s="4"/>
      <c r="P6" s="4"/>
      <c r="Q6" s="4"/>
      <c r="R6" s="4"/>
      <c r="S6" s="4"/>
      <c r="T6" s="4"/>
      <c r="U6" s="4"/>
      <c r="V6" s="4"/>
      <c r="W6" s="4"/>
      <c r="X6" s="4"/>
      <c r="Y6" s="4"/>
      <c r="Z6" s="4"/>
    </row>
    <row r="7" ht="27.0" customHeight="1">
      <c r="A7" s="127" t="s">
        <v>92</v>
      </c>
      <c r="B7" s="47"/>
      <c r="C7" s="122">
        <f t="shared" si="2"/>
        <v>17</v>
      </c>
      <c r="D7" s="125">
        <v>0.0</v>
      </c>
      <c r="E7" s="125">
        <v>0.0</v>
      </c>
      <c r="F7" s="125">
        <v>0.0</v>
      </c>
      <c r="G7" s="125">
        <v>0.0</v>
      </c>
      <c r="H7" s="125">
        <f>2+1</f>
        <v>3</v>
      </c>
      <c r="I7" s="125">
        <v>1.0</v>
      </c>
      <c r="J7" s="125">
        <v>2.0</v>
      </c>
      <c r="K7" s="125">
        <f>1+1</f>
        <v>2</v>
      </c>
      <c r="L7" s="125">
        <v>2.0</v>
      </c>
      <c r="M7" s="125">
        <f>4+1+1+1</f>
        <v>7</v>
      </c>
      <c r="N7" s="126">
        <v>0.0</v>
      </c>
      <c r="O7" s="4"/>
      <c r="P7" s="4"/>
      <c r="Q7" s="4"/>
      <c r="R7" s="4"/>
      <c r="S7" s="4"/>
      <c r="T7" s="4"/>
      <c r="U7" s="4"/>
      <c r="V7" s="4"/>
      <c r="W7" s="4"/>
      <c r="X7" s="4"/>
      <c r="Y7" s="4"/>
      <c r="Z7" s="4"/>
    </row>
    <row r="8" ht="27.0" customHeight="1">
      <c r="A8" s="45" t="s">
        <v>93</v>
      </c>
      <c r="B8" s="47"/>
      <c r="C8" s="122">
        <f t="shared" si="2"/>
        <v>5</v>
      </c>
      <c r="D8" s="125">
        <v>0.0</v>
      </c>
      <c r="E8" s="125">
        <v>0.0</v>
      </c>
      <c r="F8" s="125">
        <v>0.0</v>
      </c>
      <c r="G8" s="125">
        <v>0.0</v>
      </c>
      <c r="H8" s="125">
        <v>1.0</v>
      </c>
      <c r="I8" s="125">
        <v>0.0</v>
      </c>
      <c r="J8" s="125">
        <v>0.0</v>
      </c>
      <c r="K8" s="125">
        <v>0.0</v>
      </c>
      <c r="L8" s="125">
        <v>0.0</v>
      </c>
      <c r="M8" s="125">
        <f>1+1+2</f>
        <v>4</v>
      </c>
      <c r="N8" s="126">
        <v>0.0</v>
      </c>
      <c r="O8" s="4"/>
      <c r="P8" s="4"/>
      <c r="Q8" s="4"/>
      <c r="R8" s="4"/>
      <c r="S8" s="4"/>
      <c r="T8" s="4"/>
      <c r="U8" s="4"/>
      <c r="V8" s="4"/>
      <c r="W8" s="4"/>
      <c r="X8" s="4"/>
      <c r="Y8" s="4"/>
      <c r="Z8" s="4"/>
    </row>
    <row r="9" ht="27.0" customHeight="1">
      <c r="A9" s="45" t="s">
        <v>94</v>
      </c>
      <c r="B9" s="47"/>
      <c r="C9" s="122">
        <f t="shared" si="2"/>
        <v>6</v>
      </c>
      <c r="D9" s="125">
        <v>0.0</v>
      </c>
      <c r="E9" s="125">
        <v>0.0</v>
      </c>
      <c r="F9" s="125">
        <v>0.0</v>
      </c>
      <c r="G9" s="125">
        <v>0.0</v>
      </c>
      <c r="H9" s="125">
        <v>0.0</v>
      </c>
      <c r="I9" s="125">
        <v>0.0</v>
      </c>
      <c r="J9" s="125">
        <v>1.0</v>
      </c>
      <c r="K9" s="125">
        <v>0.0</v>
      </c>
      <c r="L9" s="125">
        <v>1.0</v>
      </c>
      <c r="M9" s="125">
        <f>2+1+1</f>
        <v>4</v>
      </c>
      <c r="N9" s="126">
        <v>0.0</v>
      </c>
      <c r="O9" s="4"/>
      <c r="P9" s="4"/>
      <c r="Q9" s="4"/>
      <c r="R9" s="4"/>
      <c r="S9" s="4"/>
      <c r="T9" s="4"/>
      <c r="U9" s="4"/>
      <c r="V9" s="4"/>
      <c r="W9" s="4"/>
      <c r="X9" s="4"/>
      <c r="Y9" s="4"/>
      <c r="Z9" s="4"/>
    </row>
    <row r="10" ht="27.0" customHeight="1">
      <c r="A10" s="45" t="s">
        <v>95</v>
      </c>
      <c r="B10" s="47"/>
      <c r="C10" s="122">
        <f t="shared" si="2"/>
        <v>29</v>
      </c>
      <c r="D10" s="125">
        <v>0.0</v>
      </c>
      <c r="E10" s="125">
        <v>0.0</v>
      </c>
      <c r="F10" s="125">
        <v>0.0</v>
      </c>
      <c r="G10" s="125">
        <v>0.0</v>
      </c>
      <c r="H10" s="125">
        <f>2+1</f>
        <v>3</v>
      </c>
      <c r="I10" s="125">
        <v>1.0</v>
      </c>
      <c r="J10" s="125">
        <f>1+1</f>
        <v>2</v>
      </c>
      <c r="K10" s="125">
        <v>1.0</v>
      </c>
      <c r="L10" s="125">
        <f>4+1</f>
        <v>5</v>
      </c>
      <c r="M10" s="125">
        <f>1+3+5+4+4</f>
        <v>17</v>
      </c>
      <c r="N10" s="126">
        <v>0.0</v>
      </c>
      <c r="O10" s="4"/>
      <c r="P10" s="4"/>
      <c r="Q10" s="4"/>
      <c r="R10" s="4"/>
      <c r="S10" s="4"/>
      <c r="T10" s="4"/>
      <c r="U10" s="4"/>
      <c r="V10" s="4"/>
      <c r="W10" s="4"/>
      <c r="X10" s="4"/>
      <c r="Y10" s="4"/>
      <c r="Z10" s="4"/>
    </row>
    <row r="11" ht="27.0" customHeight="1">
      <c r="A11" s="93" t="s">
        <v>96</v>
      </c>
      <c r="C11" s="128">
        <f t="shared" si="2"/>
        <v>125</v>
      </c>
      <c r="D11" s="129">
        <v>0.0</v>
      </c>
      <c r="E11" s="129">
        <v>0.0</v>
      </c>
      <c r="F11" s="129">
        <v>0.0</v>
      </c>
      <c r="G11" s="129">
        <v>0.0</v>
      </c>
      <c r="H11" s="129">
        <f>2+2</f>
        <v>4</v>
      </c>
      <c r="I11" s="129">
        <f>3+3</f>
        <v>6</v>
      </c>
      <c r="J11" s="129">
        <f>2+1</f>
        <v>3</v>
      </c>
      <c r="K11" s="129">
        <f>3+7</f>
        <v>10</v>
      </c>
      <c r="L11" s="129">
        <f>4+7</f>
        <v>11</v>
      </c>
      <c r="M11" s="129">
        <f>11+12+25+17+26</f>
        <v>91</v>
      </c>
      <c r="N11" s="130">
        <v>0.0</v>
      </c>
      <c r="O11" s="4"/>
      <c r="P11" s="4"/>
      <c r="Q11" s="4"/>
      <c r="R11" s="4"/>
      <c r="S11" s="4"/>
      <c r="T11" s="4"/>
      <c r="U11" s="4"/>
      <c r="V11" s="4"/>
      <c r="W11" s="4"/>
      <c r="X11" s="4"/>
      <c r="Y11" s="4"/>
      <c r="Z11" s="4"/>
    </row>
    <row r="12" ht="32.25" customHeight="1">
      <c r="A12" s="131" t="s">
        <v>97</v>
      </c>
      <c r="B12" s="132"/>
      <c r="C12" s="133">
        <f t="shared" si="2"/>
        <v>127</v>
      </c>
      <c r="D12" s="134">
        <v>1.0</v>
      </c>
      <c r="E12" s="135">
        <v>1.0</v>
      </c>
      <c r="F12" s="135">
        <v>0.0</v>
      </c>
      <c r="G12" s="135">
        <v>0.0</v>
      </c>
      <c r="H12" s="135">
        <f>2+0+3+1</f>
        <v>6</v>
      </c>
      <c r="I12" s="135">
        <f>4+3</f>
        <v>7</v>
      </c>
      <c r="J12" s="135">
        <f>1+0+4+3</f>
        <v>8</v>
      </c>
      <c r="K12" s="135">
        <f>4+4+3+0</f>
        <v>11</v>
      </c>
      <c r="L12" s="135">
        <f>1+2+4+3</f>
        <v>10</v>
      </c>
      <c r="M12" s="135">
        <f>10+6+8+15+17+12+4+5+4+2</f>
        <v>83</v>
      </c>
      <c r="N12" s="136">
        <v>0.0</v>
      </c>
      <c r="O12" s="4"/>
      <c r="P12" s="4"/>
      <c r="Q12" s="4"/>
      <c r="R12" s="4"/>
      <c r="S12" s="4"/>
      <c r="T12" s="4"/>
      <c r="U12" s="4"/>
      <c r="V12" s="4"/>
      <c r="W12" s="4"/>
      <c r="X12" s="4"/>
      <c r="Y12" s="4"/>
      <c r="Z12" s="4"/>
    </row>
    <row r="13" ht="6.0" customHeight="1">
      <c r="A13" s="137"/>
      <c r="B13" s="137"/>
      <c r="C13" s="137"/>
      <c r="D13" s="137"/>
      <c r="E13" s="137"/>
      <c r="F13" s="137"/>
      <c r="G13" s="137"/>
      <c r="H13" s="137"/>
      <c r="I13" s="137"/>
      <c r="J13" s="137"/>
      <c r="K13" s="137"/>
      <c r="L13" s="137"/>
      <c r="M13" s="137"/>
      <c r="N13" s="137"/>
      <c r="O13" s="4"/>
      <c r="P13" s="4"/>
      <c r="Q13" s="4"/>
      <c r="R13" s="4"/>
      <c r="S13" s="4"/>
      <c r="T13" s="4"/>
      <c r="U13" s="4"/>
      <c r="V13" s="4"/>
      <c r="W13" s="4"/>
      <c r="X13" s="4"/>
      <c r="Y13" s="4"/>
      <c r="Z13" s="4"/>
    </row>
    <row r="14" ht="13.5" customHeight="1">
      <c r="A14" s="4"/>
      <c r="B14" s="4"/>
      <c r="C14" s="4"/>
      <c r="D14" s="4"/>
      <c r="E14" s="4"/>
      <c r="F14" s="4"/>
      <c r="G14" s="4"/>
      <c r="H14" s="4"/>
      <c r="I14" s="4"/>
      <c r="J14" s="4"/>
      <c r="K14" s="4"/>
      <c r="L14" s="4"/>
      <c r="M14" s="138"/>
      <c r="N14" s="5" t="s">
        <v>33</v>
      </c>
      <c r="O14" s="4"/>
      <c r="P14" s="4"/>
      <c r="Q14" s="4"/>
      <c r="R14" s="4"/>
      <c r="S14" s="4"/>
      <c r="T14" s="4"/>
      <c r="U14" s="4"/>
      <c r="V14" s="4"/>
      <c r="W14" s="4"/>
      <c r="X14" s="4"/>
      <c r="Y14" s="4"/>
      <c r="Z14" s="4"/>
    </row>
    <row r="15" ht="13.5" customHeight="1">
      <c r="A15" s="4"/>
      <c r="B15" s="4"/>
      <c r="C15" s="4"/>
      <c r="D15" s="4"/>
      <c r="E15" s="4"/>
      <c r="F15" s="4"/>
      <c r="G15" s="4"/>
      <c r="H15" s="4"/>
      <c r="I15" s="4"/>
      <c r="J15" s="4"/>
      <c r="K15" s="4"/>
      <c r="L15" s="4"/>
      <c r="M15" s="4"/>
      <c r="N15" s="4"/>
      <c r="O15" s="4"/>
      <c r="P15" s="4"/>
      <c r="Q15" s="4"/>
      <c r="R15" s="4"/>
      <c r="S15" s="4"/>
      <c r="T15" s="4"/>
      <c r="U15" s="4"/>
      <c r="V15" s="4"/>
      <c r="W15" s="4"/>
      <c r="X15" s="4"/>
      <c r="Y15" s="4"/>
      <c r="Z15" s="4"/>
    </row>
    <row r="16" ht="13.5" customHeight="1">
      <c r="A16" s="4"/>
      <c r="B16" s="4"/>
      <c r="C16" s="4"/>
      <c r="D16" s="4"/>
      <c r="E16" s="4"/>
      <c r="F16" s="4"/>
      <c r="G16" s="4"/>
      <c r="H16" s="4"/>
      <c r="I16" s="4"/>
      <c r="J16" s="4"/>
      <c r="K16" s="4"/>
      <c r="L16" s="4"/>
      <c r="M16" s="4"/>
      <c r="N16" s="4"/>
      <c r="O16" s="4"/>
      <c r="P16" s="4"/>
      <c r="Q16" s="4"/>
      <c r="R16" s="4"/>
      <c r="S16" s="4"/>
      <c r="T16" s="4"/>
      <c r="U16" s="4"/>
      <c r="V16" s="4"/>
      <c r="W16" s="4"/>
      <c r="X16" s="4"/>
      <c r="Y16" s="4"/>
      <c r="Z16" s="4"/>
    </row>
    <row r="17" ht="13.5" customHeight="1">
      <c r="A17" s="137"/>
      <c r="O17" s="4"/>
      <c r="P17" s="4"/>
      <c r="Q17" s="4"/>
      <c r="R17" s="4"/>
      <c r="S17" s="4"/>
      <c r="T17" s="4"/>
      <c r="U17" s="4"/>
      <c r="V17" s="4"/>
      <c r="W17" s="4"/>
      <c r="X17" s="4"/>
      <c r="Y17" s="4"/>
      <c r="Z17" s="4"/>
    </row>
    <row r="18" ht="13.5" customHeight="1">
      <c r="A18" s="137"/>
      <c r="B18" s="137"/>
      <c r="C18" s="137"/>
      <c r="D18" s="137"/>
      <c r="E18" s="137"/>
      <c r="F18" s="137"/>
      <c r="G18" s="137"/>
      <c r="H18" s="137"/>
      <c r="I18" s="137"/>
      <c r="J18" s="137"/>
      <c r="K18" s="137"/>
      <c r="L18" s="137"/>
      <c r="M18" s="137"/>
      <c r="N18" s="137"/>
      <c r="O18" s="4"/>
      <c r="P18" s="4"/>
      <c r="Q18" s="4"/>
      <c r="R18" s="4"/>
      <c r="S18" s="4"/>
      <c r="T18" s="4"/>
      <c r="U18" s="4"/>
      <c r="V18" s="4"/>
      <c r="W18" s="4"/>
      <c r="X18" s="4"/>
      <c r="Y18" s="4"/>
      <c r="Z18" s="4"/>
    </row>
    <row r="19" ht="13.5" customHeight="1">
      <c r="A19" s="137"/>
      <c r="O19" s="4"/>
      <c r="P19" s="4"/>
      <c r="Q19" s="4"/>
      <c r="R19" s="4"/>
      <c r="S19" s="4"/>
      <c r="T19" s="4"/>
      <c r="U19" s="4"/>
      <c r="V19" s="4"/>
      <c r="W19" s="4"/>
      <c r="X19" s="4"/>
      <c r="Y19" s="4"/>
      <c r="Z19" s="4"/>
    </row>
    <row r="20" ht="13.5" customHeight="1">
      <c r="O20" s="4"/>
      <c r="P20" s="4"/>
      <c r="Q20" s="4"/>
      <c r="R20" s="4"/>
      <c r="S20" s="4"/>
      <c r="T20" s="4"/>
      <c r="U20" s="4"/>
      <c r="V20" s="4"/>
      <c r="W20" s="4"/>
      <c r="X20" s="4"/>
      <c r="Y20" s="4"/>
      <c r="Z20" s="4"/>
    </row>
    <row r="21" ht="13.5" customHeight="1">
      <c r="A21" s="4"/>
      <c r="B21" s="4"/>
      <c r="C21" s="4"/>
      <c r="D21" s="4"/>
      <c r="E21" s="4"/>
      <c r="F21" s="4"/>
      <c r="G21" s="4"/>
      <c r="H21" s="4"/>
      <c r="I21" s="4"/>
      <c r="J21" s="4"/>
      <c r="K21" s="4"/>
      <c r="L21" s="4"/>
      <c r="M21" s="4"/>
      <c r="N21" s="4"/>
      <c r="O21" s="4"/>
      <c r="P21" s="4"/>
      <c r="Q21" s="4"/>
      <c r="R21" s="4"/>
      <c r="S21" s="4"/>
      <c r="T21" s="4"/>
      <c r="U21" s="4"/>
      <c r="V21" s="4"/>
      <c r="W21" s="4"/>
      <c r="X21" s="4"/>
      <c r="Y21" s="4"/>
      <c r="Z21" s="4"/>
    </row>
    <row r="22" ht="13.5" customHeight="1">
      <c r="A22" s="4"/>
      <c r="B22" s="4"/>
      <c r="C22" s="4"/>
      <c r="D22" s="4"/>
      <c r="E22" s="4"/>
      <c r="F22" s="4"/>
      <c r="G22" s="4"/>
      <c r="H22" s="4"/>
      <c r="I22" s="4"/>
      <c r="J22" s="4"/>
      <c r="K22" s="4"/>
      <c r="L22" s="4"/>
      <c r="M22" s="4"/>
      <c r="N22" s="4"/>
      <c r="O22" s="4"/>
      <c r="P22" s="4"/>
      <c r="Q22" s="4"/>
      <c r="R22" s="4"/>
      <c r="S22" s="4"/>
      <c r="T22" s="4"/>
      <c r="U22" s="4"/>
      <c r="V22" s="4"/>
      <c r="W22" s="4"/>
      <c r="X22" s="4"/>
      <c r="Y22" s="4"/>
      <c r="Z22" s="4"/>
    </row>
    <row r="23" ht="13.5" customHeight="1">
      <c r="A23" s="4"/>
      <c r="B23" s="4"/>
      <c r="C23" s="4"/>
      <c r="D23" s="4"/>
      <c r="E23" s="4"/>
      <c r="F23" s="4"/>
      <c r="G23" s="4"/>
      <c r="H23" s="4"/>
      <c r="I23" s="4"/>
      <c r="J23" s="4"/>
      <c r="K23" s="4"/>
      <c r="L23" s="4"/>
      <c r="M23" s="4"/>
      <c r="N23" s="4"/>
      <c r="O23" s="4"/>
      <c r="P23" s="4"/>
      <c r="Q23" s="4"/>
      <c r="R23" s="4"/>
      <c r="S23" s="4"/>
      <c r="T23" s="4"/>
      <c r="U23" s="4"/>
      <c r="V23" s="4"/>
      <c r="W23" s="4"/>
      <c r="X23" s="4"/>
      <c r="Y23" s="4"/>
      <c r="Z23" s="4"/>
    </row>
    <row r="24" ht="13.5" customHeight="1">
      <c r="A24" s="4"/>
      <c r="B24" s="4"/>
      <c r="C24" s="4"/>
      <c r="D24" s="4"/>
      <c r="E24" s="4"/>
      <c r="F24" s="4"/>
      <c r="G24" s="4"/>
      <c r="H24" s="4"/>
      <c r="I24" s="4"/>
      <c r="J24" s="4"/>
      <c r="K24" s="4"/>
      <c r="L24" s="4"/>
      <c r="M24" s="4"/>
      <c r="N24" s="4"/>
      <c r="O24" s="4"/>
      <c r="P24" s="4"/>
      <c r="Q24" s="4"/>
      <c r="R24" s="4"/>
      <c r="S24" s="4"/>
      <c r="T24" s="4"/>
      <c r="U24" s="4"/>
      <c r="V24" s="4"/>
      <c r="W24" s="4"/>
      <c r="X24" s="4"/>
      <c r="Y24" s="4"/>
      <c r="Z24" s="4"/>
    </row>
    <row r="25" ht="13.5" customHeight="1">
      <c r="A25" s="4"/>
      <c r="B25" s="4"/>
      <c r="C25" s="4"/>
      <c r="D25" s="4"/>
      <c r="E25" s="4"/>
      <c r="F25" s="4"/>
      <c r="G25" s="4"/>
      <c r="H25" s="4"/>
      <c r="I25" s="4"/>
      <c r="J25" s="4"/>
      <c r="K25" s="4"/>
      <c r="L25" s="4"/>
      <c r="M25" s="4"/>
      <c r="N25" s="4"/>
      <c r="O25" s="4"/>
      <c r="P25" s="4"/>
      <c r="Q25" s="4"/>
      <c r="R25" s="4"/>
      <c r="S25" s="4"/>
      <c r="T25" s="4"/>
      <c r="U25" s="4"/>
      <c r="V25" s="4"/>
      <c r="W25" s="4"/>
      <c r="X25" s="4"/>
      <c r="Y25" s="4"/>
      <c r="Z25" s="4"/>
    </row>
    <row r="26" ht="13.5" customHeight="1">
      <c r="A26" s="139"/>
      <c r="O26" s="4"/>
      <c r="P26" s="4"/>
      <c r="Q26" s="4"/>
      <c r="R26" s="4"/>
      <c r="S26" s="4"/>
      <c r="T26" s="4"/>
      <c r="U26" s="4"/>
      <c r="V26" s="4"/>
      <c r="W26" s="4"/>
      <c r="X26" s="4"/>
      <c r="Y26" s="4"/>
      <c r="Z26" s="4"/>
    </row>
    <row r="27" ht="13.5" customHeight="1">
      <c r="A27" s="4"/>
      <c r="B27" s="4"/>
      <c r="C27" s="4"/>
      <c r="D27" s="4"/>
      <c r="E27" s="4"/>
      <c r="F27" s="4"/>
      <c r="G27" s="4"/>
      <c r="H27" s="4"/>
      <c r="I27" s="4"/>
      <c r="J27" s="4"/>
      <c r="K27" s="4"/>
      <c r="L27" s="4"/>
      <c r="M27" s="4"/>
      <c r="N27" s="4"/>
      <c r="O27" s="4"/>
      <c r="P27" s="4"/>
      <c r="Q27" s="4"/>
      <c r="R27" s="4"/>
      <c r="S27" s="4"/>
      <c r="T27" s="4"/>
      <c r="U27" s="4"/>
      <c r="V27" s="4"/>
      <c r="W27" s="4"/>
      <c r="X27" s="4"/>
      <c r="Y27" s="4"/>
      <c r="Z27" s="4"/>
    </row>
    <row r="28" ht="13.5" customHeight="1">
      <c r="A28" s="4"/>
      <c r="B28" s="4"/>
      <c r="C28" s="4"/>
      <c r="D28" s="4"/>
      <c r="E28" s="4"/>
      <c r="F28" s="4"/>
      <c r="G28" s="4"/>
      <c r="H28" s="4"/>
      <c r="I28" s="4"/>
      <c r="J28" s="4"/>
      <c r="K28" s="4"/>
      <c r="L28" s="4"/>
      <c r="M28" s="4"/>
      <c r="N28" s="4"/>
      <c r="O28" s="4"/>
      <c r="P28" s="4"/>
      <c r="Q28" s="4"/>
      <c r="R28" s="4"/>
      <c r="S28" s="4"/>
      <c r="T28" s="4"/>
      <c r="U28" s="4"/>
      <c r="V28" s="4"/>
      <c r="W28" s="4"/>
      <c r="X28" s="4"/>
      <c r="Y28" s="4"/>
      <c r="Z28" s="4"/>
    </row>
    <row r="29" ht="13.5" customHeight="1">
      <c r="A29" s="4"/>
      <c r="B29" s="4"/>
      <c r="C29" s="4"/>
      <c r="D29" s="4"/>
      <c r="E29" s="4"/>
      <c r="F29" s="4"/>
      <c r="G29" s="4"/>
      <c r="H29" s="4"/>
      <c r="I29" s="4"/>
      <c r="J29" s="4"/>
      <c r="K29" s="4"/>
      <c r="L29" s="4"/>
      <c r="M29" s="4"/>
      <c r="N29" s="4"/>
      <c r="O29" s="4"/>
      <c r="P29" s="4"/>
      <c r="Q29" s="4"/>
      <c r="R29" s="4"/>
      <c r="S29" s="4"/>
      <c r="T29" s="4"/>
      <c r="U29" s="4"/>
      <c r="V29" s="4"/>
      <c r="W29" s="4"/>
      <c r="X29" s="4"/>
      <c r="Y29" s="4"/>
      <c r="Z29" s="4"/>
    </row>
    <row r="30" ht="13.5" customHeight="1">
      <c r="A30" s="4"/>
      <c r="B30" s="4"/>
      <c r="C30" s="4"/>
      <c r="D30" s="4"/>
      <c r="E30" s="4"/>
      <c r="F30" s="4"/>
      <c r="G30" s="4"/>
      <c r="H30" s="4"/>
      <c r="I30" s="4"/>
      <c r="J30" s="4"/>
      <c r="K30" s="4"/>
      <c r="L30" s="4"/>
      <c r="M30" s="4"/>
      <c r="N30" s="4"/>
      <c r="O30" s="4"/>
      <c r="P30" s="4"/>
      <c r="Q30" s="4"/>
      <c r="R30" s="4"/>
      <c r="S30" s="4"/>
      <c r="T30" s="4"/>
      <c r="U30" s="4"/>
      <c r="V30" s="4"/>
      <c r="W30" s="4"/>
      <c r="X30" s="4"/>
      <c r="Y30" s="4"/>
      <c r="Z30" s="4"/>
    </row>
    <row r="31" ht="13.5" customHeight="1">
      <c r="A31" s="4"/>
      <c r="B31" s="4"/>
      <c r="C31" s="4"/>
      <c r="D31" s="4"/>
      <c r="E31" s="4"/>
      <c r="F31" s="4"/>
      <c r="G31" s="4"/>
      <c r="H31" s="4"/>
      <c r="I31" s="4"/>
      <c r="J31" s="4"/>
      <c r="K31" s="4"/>
      <c r="L31" s="4"/>
      <c r="M31" s="4"/>
      <c r="N31" s="4"/>
      <c r="O31" s="4"/>
      <c r="P31" s="4"/>
      <c r="Q31" s="4"/>
      <c r="R31" s="4"/>
      <c r="S31" s="4"/>
      <c r="T31" s="4"/>
      <c r="U31" s="4"/>
      <c r="V31" s="4"/>
      <c r="W31" s="4"/>
      <c r="X31" s="4"/>
      <c r="Y31" s="4"/>
      <c r="Z31" s="4"/>
    </row>
    <row r="32" ht="13.5" customHeight="1">
      <c r="A32" s="4"/>
      <c r="B32" s="4"/>
      <c r="C32" s="4"/>
      <c r="D32" s="4"/>
      <c r="E32" s="4"/>
      <c r="F32" s="4"/>
      <c r="G32" s="4"/>
      <c r="H32" s="4"/>
      <c r="I32" s="4"/>
      <c r="J32" s="4"/>
      <c r="K32" s="4"/>
      <c r="L32" s="4"/>
      <c r="M32" s="4"/>
      <c r="N32" s="4"/>
      <c r="O32" s="4"/>
      <c r="P32" s="4"/>
      <c r="Q32" s="4"/>
      <c r="R32" s="4"/>
      <c r="S32" s="4"/>
      <c r="T32" s="4"/>
      <c r="U32" s="4"/>
      <c r="V32" s="4"/>
      <c r="W32" s="4"/>
      <c r="X32" s="4"/>
      <c r="Y32" s="4"/>
      <c r="Z32" s="4"/>
    </row>
    <row r="33" ht="13.5" customHeight="1">
      <c r="A33" s="4"/>
      <c r="B33" s="4"/>
      <c r="C33" s="4"/>
      <c r="D33" s="4"/>
      <c r="E33" s="4"/>
      <c r="F33" s="4"/>
      <c r="G33" s="4"/>
      <c r="H33" s="4"/>
      <c r="I33" s="4"/>
      <c r="J33" s="4"/>
      <c r="K33" s="4"/>
      <c r="L33" s="4"/>
      <c r="M33" s="4"/>
      <c r="N33" s="4"/>
      <c r="O33" s="4"/>
      <c r="P33" s="4"/>
      <c r="Q33" s="4"/>
      <c r="R33" s="4"/>
      <c r="S33" s="4"/>
      <c r="T33" s="4"/>
      <c r="U33" s="4"/>
      <c r="V33" s="4"/>
      <c r="W33" s="4"/>
      <c r="X33" s="4"/>
      <c r="Y33" s="4"/>
      <c r="Z33" s="4"/>
    </row>
    <row r="34" ht="13.5" customHeight="1">
      <c r="A34" s="4"/>
      <c r="B34" s="4"/>
      <c r="C34" s="4"/>
      <c r="D34" s="4"/>
      <c r="E34" s="4"/>
      <c r="F34" s="4"/>
      <c r="G34" s="4"/>
      <c r="H34" s="4"/>
      <c r="I34" s="4"/>
      <c r="J34" s="4"/>
      <c r="K34" s="4"/>
      <c r="L34" s="4"/>
      <c r="M34" s="4"/>
      <c r="N34" s="4"/>
      <c r="O34" s="4"/>
      <c r="P34" s="4"/>
      <c r="Q34" s="4"/>
      <c r="R34" s="4"/>
      <c r="S34" s="4"/>
      <c r="T34" s="4"/>
      <c r="U34" s="4"/>
      <c r="V34" s="4"/>
      <c r="W34" s="4"/>
      <c r="X34" s="4"/>
      <c r="Y34" s="4"/>
      <c r="Z34" s="4"/>
    </row>
    <row r="35" ht="13.5" customHeight="1">
      <c r="A35" s="4"/>
      <c r="B35" s="4"/>
      <c r="C35" s="4"/>
      <c r="D35" s="4"/>
      <c r="E35" s="4"/>
      <c r="F35" s="4"/>
      <c r="G35" s="4"/>
      <c r="H35" s="4"/>
      <c r="I35" s="4"/>
      <c r="J35" s="4"/>
      <c r="K35" s="4"/>
      <c r="L35" s="4"/>
      <c r="M35" s="4"/>
      <c r="N35" s="4"/>
      <c r="O35" s="4"/>
      <c r="P35" s="4"/>
      <c r="Q35" s="4"/>
      <c r="R35" s="4"/>
      <c r="S35" s="4"/>
      <c r="T35" s="4"/>
      <c r="U35" s="4"/>
      <c r="V35" s="4"/>
      <c r="W35" s="4"/>
      <c r="X35" s="4"/>
      <c r="Y35" s="4"/>
      <c r="Z35" s="4"/>
    </row>
    <row r="36" ht="13.5" customHeight="1">
      <c r="A36" s="4"/>
      <c r="B36" s="4"/>
      <c r="C36" s="4"/>
      <c r="D36" s="4"/>
      <c r="E36" s="4"/>
      <c r="F36" s="4"/>
      <c r="G36" s="4"/>
      <c r="H36" s="4"/>
      <c r="I36" s="4"/>
      <c r="J36" s="4"/>
      <c r="K36" s="4"/>
      <c r="L36" s="4"/>
      <c r="M36" s="4"/>
      <c r="N36" s="4"/>
      <c r="O36" s="4"/>
      <c r="P36" s="4"/>
      <c r="Q36" s="4"/>
      <c r="R36" s="4"/>
      <c r="S36" s="4"/>
      <c r="T36" s="4"/>
      <c r="U36" s="4"/>
      <c r="V36" s="4"/>
      <c r="W36" s="4"/>
      <c r="X36" s="4"/>
      <c r="Y36" s="4"/>
      <c r="Z36" s="4"/>
    </row>
    <row r="37" ht="13.5" customHeight="1">
      <c r="A37" s="4"/>
      <c r="B37" s="4"/>
      <c r="C37" s="4"/>
      <c r="D37" s="4"/>
      <c r="E37" s="4"/>
      <c r="F37" s="4"/>
      <c r="G37" s="4"/>
      <c r="H37" s="4"/>
      <c r="I37" s="4"/>
      <c r="J37" s="4"/>
      <c r="K37" s="4"/>
      <c r="L37" s="4"/>
      <c r="M37" s="4"/>
      <c r="N37" s="4"/>
      <c r="O37" s="4"/>
      <c r="P37" s="4"/>
      <c r="Q37" s="4"/>
      <c r="R37" s="4"/>
      <c r="S37" s="4"/>
      <c r="T37" s="4"/>
      <c r="U37" s="4"/>
      <c r="V37" s="4"/>
      <c r="W37" s="4"/>
      <c r="X37" s="4"/>
      <c r="Y37" s="4"/>
      <c r="Z37" s="4"/>
    </row>
    <row r="38" ht="13.5" customHeight="1">
      <c r="A38" s="4"/>
      <c r="B38" s="4"/>
      <c r="C38" s="4"/>
      <c r="D38" s="4"/>
      <c r="E38" s="4"/>
      <c r="F38" s="4"/>
      <c r="G38" s="4"/>
      <c r="H38" s="4"/>
      <c r="I38" s="4"/>
      <c r="J38" s="4"/>
      <c r="K38" s="4"/>
      <c r="L38" s="4"/>
      <c r="M38" s="4"/>
      <c r="N38" s="4"/>
      <c r="O38" s="4"/>
      <c r="P38" s="4"/>
      <c r="Q38" s="4"/>
      <c r="R38" s="4"/>
      <c r="S38" s="4"/>
      <c r="T38" s="4"/>
      <c r="U38" s="4"/>
      <c r="V38" s="4"/>
      <c r="W38" s="4"/>
      <c r="X38" s="4"/>
      <c r="Y38" s="4"/>
      <c r="Z38" s="4"/>
    </row>
    <row r="39" ht="13.5" customHeight="1">
      <c r="A39" s="4"/>
      <c r="B39" s="4"/>
      <c r="C39" s="4"/>
      <c r="D39" s="4"/>
      <c r="E39" s="4"/>
      <c r="F39" s="4"/>
      <c r="G39" s="4"/>
      <c r="H39" s="4"/>
      <c r="I39" s="4"/>
      <c r="J39" s="4"/>
      <c r="K39" s="4"/>
      <c r="L39" s="4"/>
      <c r="M39" s="4"/>
      <c r="N39" s="4"/>
      <c r="O39" s="4"/>
      <c r="P39" s="4"/>
      <c r="Q39" s="4"/>
      <c r="R39" s="4"/>
      <c r="S39" s="4"/>
      <c r="T39" s="4"/>
      <c r="U39" s="4"/>
      <c r="V39" s="4"/>
      <c r="W39" s="4"/>
      <c r="X39" s="4"/>
      <c r="Y39" s="4"/>
      <c r="Z39" s="4"/>
    </row>
    <row r="40" ht="13.5" customHeight="1">
      <c r="A40" s="4"/>
      <c r="B40" s="4"/>
      <c r="C40" s="4"/>
      <c r="D40" s="4"/>
      <c r="E40" s="4"/>
      <c r="F40" s="4"/>
      <c r="G40" s="4"/>
      <c r="H40" s="4"/>
      <c r="I40" s="4"/>
      <c r="J40" s="4"/>
      <c r="K40" s="4"/>
      <c r="L40" s="4"/>
      <c r="M40" s="4"/>
      <c r="N40" s="4"/>
      <c r="O40" s="4"/>
      <c r="P40" s="4"/>
      <c r="Q40" s="4"/>
      <c r="R40" s="4"/>
      <c r="S40" s="4"/>
      <c r="T40" s="4"/>
      <c r="U40" s="4"/>
      <c r="V40" s="4"/>
      <c r="W40" s="4"/>
      <c r="X40" s="4"/>
      <c r="Y40" s="4"/>
      <c r="Z40" s="4"/>
    </row>
    <row r="41" ht="13.5" customHeight="1">
      <c r="A41" s="4"/>
      <c r="B41" s="4"/>
      <c r="C41" s="4"/>
      <c r="D41" s="4"/>
      <c r="E41" s="4"/>
      <c r="F41" s="4"/>
      <c r="G41" s="4"/>
      <c r="H41" s="4"/>
      <c r="I41" s="4"/>
      <c r="J41" s="4"/>
      <c r="K41" s="4"/>
      <c r="L41" s="4"/>
      <c r="M41" s="4"/>
      <c r="N41" s="4"/>
      <c r="O41" s="4"/>
      <c r="P41" s="4"/>
      <c r="Q41" s="4"/>
      <c r="R41" s="4"/>
      <c r="S41" s="4"/>
      <c r="T41" s="4"/>
      <c r="U41" s="4"/>
      <c r="V41" s="4"/>
      <c r="W41" s="4"/>
      <c r="X41" s="4"/>
      <c r="Y41" s="4"/>
      <c r="Z41" s="4"/>
    </row>
    <row r="42" ht="13.5" customHeight="1">
      <c r="A42" s="4"/>
      <c r="B42" s="4"/>
      <c r="C42" s="4"/>
      <c r="D42" s="4"/>
      <c r="E42" s="4"/>
      <c r="F42" s="4"/>
      <c r="G42" s="4"/>
      <c r="H42" s="4"/>
      <c r="I42" s="4"/>
      <c r="J42" s="4"/>
      <c r="K42" s="4"/>
      <c r="L42" s="4"/>
      <c r="M42" s="4"/>
      <c r="N42" s="4"/>
      <c r="O42" s="4"/>
      <c r="P42" s="4"/>
      <c r="Q42" s="4"/>
      <c r="R42" s="4"/>
      <c r="S42" s="4"/>
      <c r="T42" s="4"/>
      <c r="U42" s="4"/>
      <c r="V42" s="4"/>
      <c r="W42" s="4"/>
      <c r="X42" s="4"/>
      <c r="Y42" s="4"/>
      <c r="Z42" s="4"/>
    </row>
    <row r="43" ht="13.5" customHeight="1">
      <c r="A43" s="4"/>
      <c r="B43" s="4"/>
      <c r="C43" s="4"/>
      <c r="D43" s="4"/>
      <c r="E43" s="4"/>
      <c r="F43" s="4"/>
      <c r="G43" s="4"/>
      <c r="H43" s="4"/>
      <c r="I43" s="4"/>
      <c r="J43" s="4"/>
      <c r="K43" s="4"/>
      <c r="L43" s="4"/>
      <c r="M43" s="4"/>
      <c r="N43" s="4"/>
      <c r="O43" s="4"/>
      <c r="P43" s="4"/>
      <c r="Q43" s="4"/>
      <c r="R43" s="4"/>
      <c r="S43" s="4"/>
      <c r="T43" s="4"/>
      <c r="U43" s="4"/>
      <c r="V43" s="4"/>
      <c r="W43" s="4"/>
      <c r="X43" s="4"/>
      <c r="Y43" s="4"/>
      <c r="Z43" s="4"/>
    </row>
    <row r="44" ht="13.5" customHeight="1">
      <c r="A44" s="4"/>
      <c r="B44" s="4"/>
      <c r="C44" s="4"/>
      <c r="D44" s="4"/>
      <c r="E44" s="4"/>
      <c r="F44" s="4"/>
      <c r="G44" s="4"/>
      <c r="H44" s="4"/>
      <c r="I44" s="4"/>
      <c r="J44" s="4"/>
      <c r="K44" s="4"/>
      <c r="L44" s="4"/>
      <c r="M44" s="4"/>
      <c r="N44" s="4"/>
      <c r="O44" s="4"/>
      <c r="P44" s="4"/>
      <c r="Q44" s="4"/>
      <c r="R44" s="4"/>
      <c r="S44" s="4"/>
      <c r="T44" s="4"/>
      <c r="U44" s="4"/>
      <c r="V44" s="4"/>
      <c r="W44" s="4"/>
      <c r="X44" s="4"/>
      <c r="Y44" s="4"/>
      <c r="Z44" s="4"/>
    </row>
    <row r="45" ht="13.5" customHeight="1">
      <c r="A45" s="4"/>
      <c r="B45" s="4"/>
      <c r="C45" s="4"/>
      <c r="D45" s="4"/>
      <c r="E45" s="4"/>
      <c r="F45" s="4"/>
      <c r="G45" s="4"/>
      <c r="H45" s="4"/>
      <c r="I45" s="4"/>
      <c r="J45" s="4"/>
      <c r="K45" s="4"/>
      <c r="L45" s="4"/>
      <c r="M45" s="4"/>
      <c r="N45" s="4"/>
      <c r="O45" s="4"/>
      <c r="P45" s="4"/>
      <c r="Q45" s="4"/>
      <c r="R45" s="4"/>
      <c r="S45" s="4"/>
      <c r="T45" s="4"/>
      <c r="U45" s="4"/>
      <c r="V45" s="4"/>
      <c r="W45" s="4"/>
      <c r="X45" s="4"/>
      <c r="Y45" s="4"/>
      <c r="Z45" s="4"/>
    </row>
    <row r="46" ht="13.5" customHeight="1">
      <c r="A46" s="4"/>
      <c r="B46" s="4"/>
      <c r="C46" s="4"/>
      <c r="D46" s="4"/>
      <c r="E46" s="4"/>
      <c r="F46" s="4"/>
      <c r="G46" s="4"/>
      <c r="H46" s="4"/>
      <c r="I46" s="4"/>
      <c r="J46" s="4"/>
      <c r="K46" s="4"/>
      <c r="L46" s="4"/>
      <c r="M46" s="4"/>
      <c r="N46" s="4"/>
      <c r="O46" s="4"/>
      <c r="P46" s="4"/>
      <c r="Q46" s="4"/>
      <c r="R46" s="4"/>
      <c r="S46" s="4"/>
      <c r="T46" s="4"/>
      <c r="U46" s="4"/>
      <c r="V46" s="4"/>
      <c r="W46" s="4"/>
      <c r="X46" s="4"/>
      <c r="Y46" s="4"/>
      <c r="Z46" s="4"/>
    </row>
    <row r="47" ht="13.5" customHeight="1">
      <c r="A47" s="4"/>
      <c r="B47" s="4"/>
      <c r="C47" s="4"/>
      <c r="D47" s="4"/>
      <c r="E47" s="4"/>
      <c r="F47" s="4"/>
      <c r="G47" s="4"/>
      <c r="H47" s="4"/>
      <c r="I47" s="4"/>
      <c r="J47" s="4"/>
      <c r="K47" s="4"/>
      <c r="L47" s="4"/>
      <c r="M47" s="4"/>
      <c r="N47" s="4"/>
      <c r="O47" s="4"/>
      <c r="P47" s="4"/>
      <c r="Q47" s="4"/>
      <c r="R47" s="4"/>
      <c r="S47" s="4"/>
      <c r="T47" s="4"/>
      <c r="U47" s="4"/>
      <c r="V47" s="4"/>
      <c r="W47" s="4"/>
      <c r="X47" s="4"/>
      <c r="Y47" s="4"/>
      <c r="Z47" s="4"/>
    </row>
    <row r="48" ht="13.5" customHeight="1">
      <c r="A48" s="4"/>
      <c r="B48" s="4"/>
      <c r="C48" s="4"/>
      <c r="D48" s="4"/>
      <c r="E48" s="4"/>
      <c r="F48" s="4"/>
      <c r="G48" s="4"/>
      <c r="H48" s="4"/>
      <c r="I48" s="4"/>
      <c r="J48" s="4"/>
      <c r="K48" s="4"/>
      <c r="L48" s="4"/>
      <c r="M48" s="4"/>
      <c r="N48" s="4"/>
      <c r="O48" s="4"/>
      <c r="P48" s="4"/>
      <c r="Q48" s="4"/>
      <c r="R48" s="4"/>
      <c r="S48" s="4"/>
      <c r="T48" s="4"/>
      <c r="U48" s="4"/>
      <c r="V48" s="4"/>
      <c r="W48" s="4"/>
      <c r="X48" s="4"/>
      <c r="Y48" s="4"/>
      <c r="Z48" s="4"/>
    </row>
    <row r="49" ht="13.5" customHeight="1">
      <c r="A49" s="4"/>
      <c r="B49" s="4"/>
      <c r="C49" s="4"/>
      <c r="D49" s="4"/>
      <c r="E49" s="4"/>
      <c r="F49" s="4"/>
      <c r="G49" s="4"/>
      <c r="H49" s="4"/>
      <c r="I49" s="4"/>
      <c r="J49" s="4"/>
      <c r="K49" s="4"/>
      <c r="L49" s="4"/>
      <c r="M49" s="4"/>
      <c r="N49" s="4"/>
      <c r="O49" s="4"/>
      <c r="P49" s="4"/>
      <c r="Q49" s="4"/>
      <c r="R49" s="4"/>
      <c r="S49" s="4"/>
      <c r="T49" s="4"/>
      <c r="U49" s="4"/>
      <c r="V49" s="4"/>
      <c r="W49" s="4"/>
      <c r="X49" s="4"/>
      <c r="Y49" s="4"/>
      <c r="Z49" s="4"/>
    </row>
    <row r="50" ht="13.5" customHeight="1">
      <c r="A50" s="4"/>
      <c r="B50" s="4"/>
      <c r="C50" s="4"/>
      <c r="D50" s="4"/>
      <c r="E50" s="4"/>
      <c r="F50" s="4"/>
      <c r="G50" s="4"/>
      <c r="H50" s="4"/>
      <c r="I50" s="4"/>
      <c r="J50" s="4"/>
      <c r="K50" s="4"/>
      <c r="L50" s="4"/>
      <c r="M50" s="4"/>
      <c r="N50" s="4"/>
      <c r="O50" s="4"/>
      <c r="P50" s="4"/>
      <c r="Q50" s="4"/>
      <c r="R50" s="4"/>
      <c r="S50" s="4"/>
      <c r="T50" s="4"/>
      <c r="U50" s="4"/>
      <c r="V50" s="4"/>
      <c r="W50" s="4"/>
      <c r="X50" s="4"/>
      <c r="Y50" s="4"/>
      <c r="Z50" s="4"/>
    </row>
    <row r="51" ht="13.5" customHeight="1">
      <c r="A51" s="4"/>
      <c r="B51" s="4"/>
      <c r="C51" s="4"/>
      <c r="D51" s="4"/>
      <c r="E51" s="4"/>
      <c r="F51" s="4"/>
      <c r="G51" s="4"/>
      <c r="H51" s="4"/>
      <c r="I51" s="4"/>
      <c r="J51" s="4"/>
      <c r="K51" s="4"/>
      <c r="L51" s="4"/>
      <c r="M51" s="4"/>
      <c r="N51" s="4"/>
      <c r="O51" s="4"/>
      <c r="P51" s="4"/>
      <c r="Q51" s="4"/>
      <c r="R51" s="4"/>
      <c r="S51" s="4"/>
      <c r="T51" s="4"/>
      <c r="U51" s="4"/>
      <c r="V51" s="4"/>
      <c r="W51" s="4"/>
      <c r="X51" s="4"/>
      <c r="Y51" s="4"/>
      <c r="Z51" s="4"/>
    </row>
    <row r="52" ht="13.5" customHeight="1">
      <c r="A52" s="4"/>
      <c r="B52" s="4"/>
      <c r="C52" s="4"/>
      <c r="D52" s="4"/>
      <c r="E52" s="4"/>
      <c r="F52" s="4"/>
      <c r="G52" s="4"/>
      <c r="H52" s="4"/>
      <c r="I52" s="4"/>
      <c r="J52" s="4"/>
      <c r="K52" s="4"/>
      <c r="L52" s="4"/>
      <c r="M52" s="4"/>
      <c r="N52" s="4"/>
      <c r="O52" s="4"/>
      <c r="P52" s="4"/>
      <c r="Q52" s="4"/>
      <c r="R52" s="4"/>
      <c r="S52" s="4"/>
      <c r="T52" s="4"/>
      <c r="U52" s="4"/>
      <c r="V52" s="4"/>
      <c r="W52" s="4"/>
      <c r="X52" s="4"/>
      <c r="Y52" s="4"/>
      <c r="Z52" s="4"/>
    </row>
    <row r="53" ht="13.5" customHeight="1">
      <c r="A53" s="4"/>
      <c r="B53" s="4"/>
      <c r="C53" s="4"/>
      <c r="D53" s="4"/>
      <c r="E53" s="4"/>
      <c r="F53" s="4"/>
      <c r="G53" s="4"/>
      <c r="H53" s="4"/>
      <c r="I53" s="4"/>
      <c r="J53" s="4"/>
      <c r="K53" s="4"/>
      <c r="L53" s="4"/>
      <c r="M53" s="4"/>
      <c r="N53" s="4"/>
      <c r="O53" s="4"/>
      <c r="P53" s="4"/>
      <c r="Q53" s="4"/>
      <c r="R53" s="4"/>
      <c r="S53" s="4"/>
      <c r="T53" s="4"/>
      <c r="U53" s="4"/>
      <c r="V53" s="4"/>
      <c r="W53" s="4"/>
      <c r="X53" s="4"/>
      <c r="Y53" s="4"/>
      <c r="Z53" s="4"/>
    </row>
    <row r="54" ht="13.5" customHeight="1">
      <c r="A54" s="4"/>
      <c r="B54" s="4"/>
      <c r="C54" s="4"/>
      <c r="D54" s="4"/>
      <c r="E54" s="4"/>
      <c r="F54" s="4"/>
      <c r="G54" s="4"/>
      <c r="H54" s="4"/>
      <c r="I54" s="4"/>
      <c r="J54" s="4"/>
      <c r="K54" s="4"/>
      <c r="L54" s="4"/>
      <c r="M54" s="4"/>
      <c r="N54" s="4"/>
      <c r="O54" s="4"/>
      <c r="P54" s="4"/>
      <c r="Q54" s="4"/>
      <c r="R54" s="4"/>
      <c r="S54" s="4"/>
      <c r="T54" s="4"/>
      <c r="U54" s="4"/>
      <c r="V54" s="4"/>
      <c r="W54" s="4"/>
      <c r="X54" s="4"/>
      <c r="Y54" s="4"/>
      <c r="Z54" s="4"/>
    </row>
    <row r="55" ht="13.5" customHeight="1">
      <c r="A55" s="4"/>
      <c r="B55" s="4"/>
      <c r="C55" s="4"/>
      <c r="D55" s="4"/>
      <c r="E55" s="4"/>
      <c r="F55" s="4"/>
      <c r="G55" s="4"/>
      <c r="H55" s="4"/>
      <c r="I55" s="4"/>
      <c r="J55" s="4"/>
      <c r="K55" s="4"/>
      <c r="L55" s="4"/>
      <c r="M55" s="4"/>
      <c r="N55" s="4"/>
      <c r="O55" s="4"/>
      <c r="P55" s="4"/>
      <c r="Q55" s="4"/>
      <c r="R55" s="4"/>
      <c r="S55" s="4"/>
      <c r="T55" s="4"/>
      <c r="U55" s="4"/>
      <c r="V55" s="4"/>
      <c r="W55" s="4"/>
      <c r="X55" s="4"/>
      <c r="Y55" s="4"/>
      <c r="Z55" s="4"/>
    </row>
    <row r="56" ht="13.5"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ht="13.5"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ht="13.5"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ht="13.5"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ht="13.5"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ht="13.5"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ht="13.5"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ht="13.5"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ht="13.5"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ht="13.5"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ht="13.5"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ht="13.5"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ht="13.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ht="13.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ht="13.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ht="13.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ht="13.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ht="13.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ht="13.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ht="13.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ht="13.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ht="13.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ht="13.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ht="13.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ht="13.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3.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3.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3.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3.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3.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3.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3.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3.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3.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3.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3.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3.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3.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3.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3.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3.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3.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3.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3.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3.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3.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3.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3.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3.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3.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3.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3.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3.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3.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3.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3.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3.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3.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3.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3.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3.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3.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3.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3.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3.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3.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3.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3.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3.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3.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3.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3.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3.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3.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3.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3.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3.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3.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3.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3.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3.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3.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3.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3.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3.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3.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3.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3.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3.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3.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3.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3.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3.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3.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3.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3.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3.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3.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3.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3.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3.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3.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3.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3.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3.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3.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3.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3.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3.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3.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3.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3.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3.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3.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3.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3.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3.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3.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3.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3.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3.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3.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3.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3.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3.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3.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3.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3.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3.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3.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3.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3.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3.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3.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3.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3.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3.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3.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3.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3.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3.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3.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3.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3.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3.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3.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3.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3.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3.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3.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3.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3.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3.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3.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3.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3.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3.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3.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3.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3.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3.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3.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3.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3.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3.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3.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3.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3.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3.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3.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3.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3.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3.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3.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3.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3.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3.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3.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3.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3.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3.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3.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3.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3.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3.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3.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3.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3.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3.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3.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3.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3.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3.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3.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3.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3.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3.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3.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3.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3.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3.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3.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3.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3.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3.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3.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3.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3.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3.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3.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3.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3.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3.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3.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3.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3.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3.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3.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3.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3.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3.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3.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3.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3.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3.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3.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3.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3.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3.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3.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3.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3.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3.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3.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3.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3.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3.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3.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3.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3.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3.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3.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3.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3.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3.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3.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3.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3.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3.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3.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3.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3.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3.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3.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3.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3.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3.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3.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3.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3.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3.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3.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3.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3.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3.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3.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3.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3.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3.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3.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3.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3.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3.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3.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3.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3.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3.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3.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3.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3.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3.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3.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3.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3.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3.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3.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3.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3.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3.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3.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3.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3.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3.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3.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3.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3.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3.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3.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3.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3.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3.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3.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3.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3.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3.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3.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3.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3.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3.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3.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3.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3.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3.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3.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3.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3.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3.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3.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3.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3.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3.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3.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3.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3.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3.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3.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3.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3.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3.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3.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3.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3.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3.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3.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3.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3.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3.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3.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3.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3.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3.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3.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3.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3.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3.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3.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3.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3.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3.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3.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3.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3.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3.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3.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3.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3.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3.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3.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3.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3.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3.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3.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3.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3.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3.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3.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3.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3.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3.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3.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3.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3.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3.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3.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3.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3.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3.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3.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3.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3.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3.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3.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3.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3.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3.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3.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3.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3.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3.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3.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3.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3.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3.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3.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3.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3.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3.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3.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3.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3.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3.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3.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3.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3.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3.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3.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3.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3.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3.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3.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3.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3.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3.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3.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3.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3.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3.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3.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3.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3.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3.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3.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3.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3.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3.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3.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3.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3.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3.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3.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3.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3.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3.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3.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3.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3.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3.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3.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3.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3.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3.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3.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3.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3.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3.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3.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3.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3.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3.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3.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3.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3.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3.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3.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3.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3.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3.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3.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3.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3.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3.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3.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3.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3.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3.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3.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3.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3.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3.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3.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3.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3.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3.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3.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3.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3.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3.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3.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3.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3.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3.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3.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3.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3.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3.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3.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3.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3.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3.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3.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3.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3.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3.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3.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3.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3.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3.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3.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3.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3.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3.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3.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3.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3.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3.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3.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3.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3.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3.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3.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3.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3.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3.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3.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3.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3.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3.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3.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3.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3.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3.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3.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3.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3.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3.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3.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3.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3.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3.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3.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3.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3.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3.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3.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3.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3.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3.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3.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3.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3.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3.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3.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3.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3.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3.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3.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3.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3.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3.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3.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3.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3.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3.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3.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3.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3.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3.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3.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3.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3.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3.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3.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3.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3.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3.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3.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3.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3.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3.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3.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3.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3.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3.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3.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3.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3.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3.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3.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3.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3.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3.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3.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3.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3.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3.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3.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3.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3.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3.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3.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3.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3.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3.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3.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3.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3.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3.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3.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3.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3.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3.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3.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3.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3.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3.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3.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3.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3.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3.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3.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3.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3.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3.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3.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3.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3.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3.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3.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3.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3.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3.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3.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3.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3.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3.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3.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3.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3.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3.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3.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3.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3.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3.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3.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3.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3.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3.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3.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3.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3.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3.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3.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3.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3.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3.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3.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3.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3.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3.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3.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3.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3.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3.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3.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3.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3.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3.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3.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3.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3.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3.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3.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3.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3.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3.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3.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3.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3.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3.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3.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3.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3.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3.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3.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3.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3.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3.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3.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3.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3.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3.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3.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3.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3.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3.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3.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3.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3.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3.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3.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3.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3.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3.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3.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3.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3.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3.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3.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3.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3.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3.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3.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3.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3.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3.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3.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3.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3.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3.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3.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3.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3.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3.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3.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3.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3.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3.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3.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3.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3.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3.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3.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3.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3.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3.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3.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3.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3.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3.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3.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3.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3.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3.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3.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3.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3.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3.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3.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3.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3.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3.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3.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3.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3.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3.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3.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3.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3.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3.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3.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3.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3.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3.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3.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3.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3.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3.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3.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3.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3.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3.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3.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3.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3.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3.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3.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3.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3.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3.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3.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3.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3.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3.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3.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3.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3.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3.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3.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3.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3.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3.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3.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3.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3.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3.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3.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3.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3.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3.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3.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3.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3.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3.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3.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3.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3.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3.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3.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3.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3.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3.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3.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3.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3.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3.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3.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3.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3.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3.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3.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3.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3.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3.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3.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3.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3.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3.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3.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3.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3.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3.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3.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3.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3.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3.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3.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3.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3.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3.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3.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3.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3.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3.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3.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3.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3.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3.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3.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3.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3.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3.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3.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3.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3.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3.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3.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3.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3.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3.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3.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3.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3.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3.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3.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3.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3.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3.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3.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3.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3.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3.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3.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3.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3.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3.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3.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3.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3.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3.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3.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3.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3.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3.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3.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3.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3.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3.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3.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3.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3.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3.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3.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3.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3.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3.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3.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3.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3.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3.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3.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3.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3.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3.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3.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3.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3.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3.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3.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3.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3.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3.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3.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3.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3.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3.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3.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3.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3.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3.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3.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3.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3.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3.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3.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3.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3.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3.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3.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3.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3.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3.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3.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3.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3.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3.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3.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3.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3.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3.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3.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3.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3.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3.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3.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3.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3.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3.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3.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3.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3.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3.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3.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3.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3.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3.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12">
    <mergeCell ref="A11:B11"/>
    <mergeCell ref="A12:B12"/>
    <mergeCell ref="A17:N17"/>
    <mergeCell ref="A19:N20"/>
    <mergeCell ref="A26:N26"/>
    <mergeCell ref="A3:B3"/>
    <mergeCell ref="A4:B4"/>
    <mergeCell ref="A5:A6"/>
    <mergeCell ref="A7:B7"/>
    <mergeCell ref="A8:B8"/>
    <mergeCell ref="A9:B9"/>
    <mergeCell ref="A10:B10"/>
  </mergeCell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66CC"/>
    <pageSetUpPr/>
  </sheetPr>
  <sheetViews>
    <sheetView workbookViewId="0"/>
  </sheetViews>
  <sheetFormatPr customHeight="1" defaultColWidth="12.63" defaultRowHeight="15.0"/>
  <cols>
    <col customWidth="1" min="1" max="1" width="2.75"/>
    <col customWidth="1" min="2" max="2" width="6.0"/>
    <col customWidth="1" min="3" max="34" width="4.63"/>
    <col customWidth="1" min="35" max="35" width="4.13"/>
  </cols>
  <sheetData>
    <row r="1" ht="18.75" customHeight="1">
      <c r="A1" s="140" t="s">
        <v>98</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row>
    <row r="2" ht="13.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row>
    <row r="3" ht="12.75" customHeight="1">
      <c r="A3" s="141" t="s">
        <v>99</v>
      </c>
      <c r="B3" s="142"/>
      <c r="C3" s="143" t="s">
        <v>6</v>
      </c>
      <c r="D3" s="144"/>
      <c r="E3" s="142"/>
      <c r="F3" s="145" t="s">
        <v>100</v>
      </c>
      <c r="G3" s="40"/>
      <c r="H3" s="40"/>
      <c r="I3" s="40"/>
      <c r="J3" s="40"/>
      <c r="K3" s="40"/>
      <c r="L3" s="40"/>
      <c r="M3" s="40"/>
      <c r="N3" s="40"/>
      <c r="O3" s="40"/>
      <c r="P3" s="40"/>
      <c r="Q3" s="40"/>
      <c r="R3" s="40"/>
      <c r="S3" s="40"/>
      <c r="T3" s="40"/>
      <c r="U3" s="40"/>
      <c r="V3" s="40"/>
      <c r="W3" s="58"/>
      <c r="X3" s="141" t="s">
        <v>95</v>
      </c>
      <c r="Y3" s="144"/>
      <c r="Z3" s="142"/>
      <c r="AA3" s="141" t="s">
        <v>96</v>
      </c>
      <c r="AB3" s="144"/>
      <c r="AC3" s="144"/>
      <c r="AD3" s="143" t="s">
        <v>101</v>
      </c>
      <c r="AE3" s="144"/>
      <c r="AF3" s="144"/>
      <c r="AG3" s="144"/>
      <c r="AH3" s="144"/>
      <c r="AI3" s="146"/>
    </row>
    <row r="4" ht="12.75" customHeight="1">
      <c r="B4" s="42"/>
      <c r="C4" s="147"/>
      <c r="E4" s="42"/>
      <c r="F4" s="148" t="s">
        <v>102</v>
      </c>
      <c r="G4" s="46"/>
      <c r="H4" s="46"/>
      <c r="I4" s="46"/>
      <c r="J4" s="46"/>
      <c r="K4" s="46"/>
      <c r="L4" s="46"/>
      <c r="M4" s="46"/>
      <c r="N4" s="46"/>
      <c r="O4" s="46"/>
      <c r="P4" s="46"/>
      <c r="Q4" s="46"/>
      <c r="R4" s="46"/>
      <c r="S4" s="46"/>
      <c r="T4" s="46"/>
      <c r="U4" s="149" t="s">
        <v>94</v>
      </c>
      <c r="V4" s="150"/>
      <c r="W4" s="151"/>
      <c r="Z4" s="42"/>
      <c r="AD4" s="152"/>
      <c r="AE4" s="153"/>
      <c r="AF4" s="153"/>
      <c r="AG4" s="153"/>
      <c r="AH4" s="153"/>
      <c r="AI4" s="154"/>
    </row>
    <row r="5" ht="12.75" customHeight="1">
      <c r="B5" s="42"/>
      <c r="C5" s="147"/>
      <c r="E5" s="42"/>
      <c r="F5" s="148" t="s">
        <v>103</v>
      </c>
      <c r="G5" s="46"/>
      <c r="H5" s="46"/>
      <c r="I5" s="46"/>
      <c r="J5" s="46"/>
      <c r="K5" s="46"/>
      <c r="L5" s="46"/>
      <c r="M5" s="46"/>
      <c r="N5" s="47"/>
      <c r="O5" s="155" t="s">
        <v>104</v>
      </c>
      <c r="P5" s="150"/>
      <c r="Q5" s="151"/>
      <c r="R5" s="155" t="s">
        <v>105</v>
      </c>
      <c r="S5" s="150"/>
      <c r="T5" s="150"/>
      <c r="W5" s="42"/>
      <c r="Z5" s="42"/>
      <c r="AD5" s="156" t="s">
        <v>106</v>
      </c>
      <c r="AE5" s="150"/>
      <c r="AF5" s="151"/>
      <c r="AG5" s="156" t="s">
        <v>107</v>
      </c>
      <c r="AH5" s="150"/>
      <c r="AI5" s="157"/>
    </row>
    <row r="6" ht="12.75" customHeight="1">
      <c r="B6" s="42"/>
      <c r="C6" s="152"/>
      <c r="D6" s="153"/>
      <c r="E6" s="61"/>
      <c r="F6" s="148" t="s">
        <v>6</v>
      </c>
      <c r="G6" s="46"/>
      <c r="H6" s="47"/>
      <c r="I6" s="148" t="s">
        <v>90</v>
      </c>
      <c r="J6" s="46"/>
      <c r="K6" s="47"/>
      <c r="L6" s="148" t="s">
        <v>91</v>
      </c>
      <c r="M6" s="46"/>
      <c r="N6" s="47"/>
      <c r="O6" s="152"/>
      <c r="P6" s="153"/>
      <c r="Q6" s="61"/>
      <c r="R6" s="152"/>
      <c r="S6" s="153"/>
      <c r="T6" s="153"/>
      <c r="U6" s="153"/>
      <c r="V6" s="153"/>
      <c r="W6" s="61"/>
      <c r="X6" s="153"/>
      <c r="Y6" s="153"/>
      <c r="Z6" s="61"/>
      <c r="AA6" s="153"/>
      <c r="AB6" s="153"/>
      <c r="AC6" s="153"/>
      <c r="AD6" s="152"/>
      <c r="AE6" s="153"/>
      <c r="AF6" s="61"/>
      <c r="AG6" s="152"/>
      <c r="AH6" s="153"/>
      <c r="AI6" s="154"/>
    </row>
    <row r="7" ht="12.75" customHeight="1">
      <c r="A7" s="153"/>
      <c r="B7" s="61"/>
      <c r="C7" s="158" t="s">
        <v>108</v>
      </c>
      <c r="D7" s="158" t="s">
        <v>109</v>
      </c>
      <c r="E7" s="158" t="s">
        <v>110</v>
      </c>
      <c r="F7" s="158" t="s">
        <v>108</v>
      </c>
      <c r="G7" s="158" t="s">
        <v>109</v>
      </c>
      <c r="H7" s="158" t="s">
        <v>110</v>
      </c>
      <c r="I7" s="158" t="s">
        <v>108</v>
      </c>
      <c r="J7" s="158" t="s">
        <v>109</v>
      </c>
      <c r="K7" s="158" t="s">
        <v>110</v>
      </c>
      <c r="L7" s="158" t="s">
        <v>108</v>
      </c>
      <c r="M7" s="158" t="s">
        <v>109</v>
      </c>
      <c r="N7" s="158" t="s">
        <v>110</v>
      </c>
      <c r="O7" s="158" t="s">
        <v>108</v>
      </c>
      <c r="P7" s="158" t="s">
        <v>109</v>
      </c>
      <c r="Q7" s="158" t="s">
        <v>110</v>
      </c>
      <c r="R7" s="148" t="s">
        <v>108</v>
      </c>
      <c r="S7" s="158" t="s">
        <v>109</v>
      </c>
      <c r="T7" s="158" t="s">
        <v>110</v>
      </c>
      <c r="U7" s="158" t="s">
        <v>108</v>
      </c>
      <c r="V7" s="158" t="s">
        <v>109</v>
      </c>
      <c r="W7" s="158" t="s">
        <v>110</v>
      </c>
      <c r="X7" s="158" t="s">
        <v>108</v>
      </c>
      <c r="Y7" s="158" t="s">
        <v>109</v>
      </c>
      <c r="Z7" s="158" t="s">
        <v>110</v>
      </c>
      <c r="AA7" s="158" t="s">
        <v>108</v>
      </c>
      <c r="AB7" s="158" t="s">
        <v>109</v>
      </c>
      <c r="AC7" s="158" t="s">
        <v>110</v>
      </c>
      <c r="AD7" s="158" t="s">
        <v>108</v>
      </c>
      <c r="AE7" s="158" t="s">
        <v>109</v>
      </c>
      <c r="AF7" s="158" t="s">
        <v>110</v>
      </c>
      <c r="AG7" s="148" t="s">
        <v>108</v>
      </c>
      <c r="AH7" s="158" t="s">
        <v>109</v>
      </c>
      <c r="AI7" s="159" t="s">
        <v>110</v>
      </c>
    </row>
    <row r="8" ht="7.5" customHeight="1">
      <c r="A8" s="160"/>
      <c r="B8" s="160"/>
      <c r="C8" s="161"/>
      <c r="D8" s="162"/>
      <c r="E8" s="162"/>
      <c r="F8" s="161"/>
      <c r="G8" s="162"/>
      <c r="H8" s="162"/>
      <c r="I8" s="161"/>
      <c r="J8" s="162"/>
      <c r="K8" s="162"/>
      <c r="L8" s="161"/>
      <c r="M8" s="161"/>
      <c r="N8" s="162"/>
      <c r="O8" s="161"/>
      <c r="P8" s="161"/>
      <c r="Q8" s="162"/>
      <c r="R8" s="163"/>
      <c r="S8" s="164"/>
      <c r="T8" s="162"/>
      <c r="U8" s="161"/>
      <c r="V8" s="161"/>
      <c r="W8" s="162"/>
      <c r="X8" s="161"/>
      <c r="Y8" s="161"/>
      <c r="Z8" s="162"/>
      <c r="AA8" s="165"/>
      <c r="AB8" s="165"/>
      <c r="AC8" s="162"/>
      <c r="AD8" s="161"/>
      <c r="AE8" s="161"/>
      <c r="AF8" s="162"/>
      <c r="AG8" s="166"/>
      <c r="AH8" s="166"/>
      <c r="AI8" s="167"/>
    </row>
    <row r="9" ht="11.25" customHeight="1">
      <c r="A9" s="168" t="s">
        <v>6</v>
      </c>
      <c r="C9" s="169">
        <v>235.0</v>
      </c>
      <c r="D9" s="169">
        <v>209.0</v>
      </c>
      <c r="E9" s="170">
        <f>SUM(H9,Q9,T9,W9,Z9,AC9)</f>
        <v>189</v>
      </c>
      <c r="F9" s="169">
        <v>11.0</v>
      </c>
      <c r="G9" s="169">
        <v>13.0</v>
      </c>
      <c r="H9" s="170">
        <f t="shared" ref="H9:H63" si="1">SUM(K9,N9)</f>
        <v>7</v>
      </c>
      <c r="I9" s="169">
        <v>11.0</v>
      </c>
      <c r="J9" s="169">
        <v>12.0</v>
      </c>
      <c r="K9" s="170">
        <f>SUM(K10:K19)</f>
        <v>7</v>
      </c>
      <c r="L9" s="169">
        <v>0.0</v>
      </c>
      <c r="M9" s="169">
        <v>1.0</v>
      </c>
      <c r="N9" s="170">
        <f>SUM(N10:N19)</f>
        <v>0</v>
      </c>
      <c r="O9" s="169">
        <v>19.0</v>
      </c>
      <c r="P9" s="169">
        <v>21.0</v>
      </c>
      <c r="Q9" s="170">
        <f>SUM(Q10:Q19)</f>
        <v>17</v>
      </c>
      <c r="R9" s="171">
        <v>7.0</v>
      </c>
      <c r="S9" s="171">
        <v>3.0</v>
      </c>
      <c r="T9" s="170">
        <f>SUM(T10:T19)</f>
        <v>5</v>
      </c>
      <c r="U9" s="169">
        <v>11.0</v>
      </c>
      <c r="V9" s="169">
        <v>8.0</v>
      </c>
      <c r="W9" s="170">
        <f>SUM(W10:W19)</f>
        <v>6</v>
      </c>
      <c r="X9" s="169">
        <v>41.0</v>
      </c>
      <c r="Y9" s="169">
        <v>15.0</v>
      </c>
      <c r="Z9" s="170">
        <f>SUM(Z10:Z19)</f>
        <v>29</v>
      </c>
      <c r="AA9" s="169">
        <v>146.0</v>
      </c>
      <c r="AB9" s="169">
        <v>149.0</v>
      </c>
      <c r="AC9" s="170">
        <f>SUM(AC10:AC19)</f>
        <v>125</v>
      </c>
      <c r="AD9" s="169">
        <v>54.0</v>
      </c>
      <c r="AE9" s="169">
        <v>61.0</v>
      </c>
      <c r="AF9" s="170">
        <f>SUM(AF10:AF19)</f>
        <v>73</v>
      </c>
      <c r="AG9" s="171">
        <v>59.0</v>
      </c>
      <c r="AH9" s="171">
        <v>57.0</v>
      </c>
      <c r="AI9" s="172">
        <f>SUM(AI10:AI19)</f>
        <v>54</v>
      </c>
    </row>
    <row r="10" ht="11.25" customHeight="1">
      <c r="A10" s="173"/>
      <c r="B10" s="174" t="s">
        <v>7</v>
      </c>
      <c r="C10" s="175">
        <v>40.0</v>
      </c>
      <c r="D10" s="175">
        <v>38.0</v>
      </c>
      <c r="E10" s="176">
        <f t="shared" ref="E10:E19" si="2">SUM(H10,Q10,T10,W10,Z10,AC10,AF10,AI10)</f>
        <v>51</v>
      </c>
      <c r="F10" s="175">
        <v>3.0</v>
      </c>
      <c r="G10" s="175">
        <v>2.0</v>
      </c>
      <c r="H10" s="176">
        <f t="shared" si="1"/>
        <v>1</v>
      </c>
      <c r="I10" s="175">
        <v>3.0</v>
      </c>
      <c r="J10" s="175">
        <v>1.0</v>
      </c>
      <c r="K10" s="176">
        <v>1.0</v>
      </c>
      <c r="L10" s="175">
        <v>0.0</v>
      </c>
      <c r="M10" s="175">
        <v>1.0</v>
      </c>
      <c r="N10" s="176">
        <v>0.0</v>
      </c>
      <c r="O10" s="175">
        <v>4.0</v>
      </c>
      <c r="P10" s="175">
        <v>4.0</v>
      </c>
      <c r="Q10" s="176">
        <v>6.0</v>
      </c>
      <c r="R10" s="175">
        <v>1.0</v>
      </c>
      <c r="S10" s="177">
        <v>0.0</v>
      </c>
      <c r="T10" s="176">
        <v>0.0</v>
      </c>
      <c r="U10" s="175">
        <v>2.0</v>
      </c>
      <c r="V10" s="175">
        <v>1.0</v>
      </c>
      <c r="W10" s="176">
        <v>2.0</v>
      </c>
      <c r="X10" s="175">
        <v>4.0</v>
      </c>
      <c r="Y10" s="175">
        <v>3.0</v>
      </c>
      <c r="Z10" s="176">
        <v>2.0</v>
      </c>
      <c r="AA10" s="175">
        <v>26.0</v>
      </c>
      <c r="AB10" s="175">
        <v>28.0</v>
      </c>
      <c r="AC10" s="176">
        <v>27.0</v>
      </c>
      <c r="AD10" s="175">
        <v>10.0</v>
      </c>
      <c r="AE10" s="175">
        <v>4.0</v>
      </c>
      <c r="AF10" s="176">
        <v>7.0</v>
      </c>
      <c r="AG10" s="175">
        <v>3.0</v>
      </c>
      <c r="AH10" s="177">
        <v>7.0</v>
      </c>
      <c r="AI10" s="178">
        <v>6.0</v>
      </c>
    </row>
    <row r="11" ht="11.25" customHeight="1">
      <c r="A11" s="173"/>
      <c r="B11" s="174" t="s">
        <v>8</v>
      </c>
      <c r="C11" s="175">
        <v>26.0</v>
      </c>
      <c r="D11" s="175">
        <v>25.0</v>
      </c>
      <c r="E11" s="176">
        <f t="shared" si="2"/>
        <v>36</v>
      </c>
      <c r="F11" s="175">
        <v>3.0</v>
      </c>
      <c r="G11" s="175">
        <v>0.0</v>
      </c>
      <c r="H11" s="176">
        <f t="shared" si="1"/>
        <v>1</v>
      </c>
      <c r="I11" s="175">
        <v>3.0</v>
      </c>
      <c r="J11" s="175">
        <v>0.0</v>
      </c>
      <c r="K11" s="176">
        <v>1.0</v>
      </c>
      <c r="L11" s="175">
        <v>0.0</v>
      </c>
      <c r="M11" s="175">
        <v>0.0</v>
      </c>
      <c r="N11" s="176">
        <v>0.0</v>
      </c>
      <c r="O11" s="175">
        <v>2.0</v>
      </c>
      <c r="P11" s="175">
        <v>4.0</v>
      </c>
      <c r="Q11" s="176">
        <v>1.0</v>
      </c>
      <c r="R11" s="175">
        <v>2.0</v>
      </c>
      <c r="S11" s="177">
        <v>1.0</v>
      </c>
      <c r="T11" s="176">
        <v>1.0</v>
      </c>
      <c r="U11" s="175">
        <v>1.0</v>
      </c>
      <c r="V11" s="175">
        <v>2.0</v>
      </c>
      <c r="W11" s="176">
        <v>0.0</v>
      </c>
      <c r="X11" s="175">
        <v>3.0</v>
      </c>
      <c r="Y11" s="175">
        <v>2.0</v>
      </c>
      <c r="Z11" s="176">
        <v>3.0</v>
      </c>
      <c r="AA11" s="175">
        <v>15.0</v>
      </c>
      <c r="AB11" s="175">
        <v>16.0</v>
      </c>
      <c r="AC11" s="176">
        <v>15.0</v>
      </c>
      <c r="AD11" s="175">
        <v>4.0</v>
      </c>
      <c r="AE11" s="175">
        <v>8.0</v>
      </c>
      <c r="AF11" s="176">
        <v>7.0</v>
      </c>
      <c r="AG11" s="175">
        <v>7.0</v>
      </c>
      <c r="AH11" s="177">
        <v>6.0</v>
      </c>
      <c r="AI11" s="178">
        <v>8.0</v>
      </c>
    </row>
    <row r="12" ht="11.25" customHeight="1">
      <c r="A12" s="173"/>
      <c r="B12" s="174" t="s">
        <v>9</v>
      </c>
      <c r="C12" s="175">
        <v>25.0</v>
      </c>
      <c r="D12" s="175">
        <v>25.0</v>
      </c>
      <c r="E12" s="176">
        <f t="shared" si="2"/>
        <v>51</v>
      </c>
      <c r="F12" s="175">
        <v>0.0</v>
      </c>
      <c r="G12" s="175">
        <v>4.0</v>
      </c>
      <c r="H12" s="176">
        <f t="shared" si="1"/>
        <v>1</v>
      </c>
      <c r="I12" s="175">
        <v>0.0</v>
      </c>
      <c r="J12" s="175">
        <v>4.0</v>
      </c>
      <c r="K12" s="176">
        <v>1.0</v>
      </c>
      <c r="L12" s="175">
        <v>0.0</v>
      </c>
      <c r="M12" s="175">
        <v>0.0</v>
      </c>
      <c r="N12" s="176">
        <v>0.0</v>
      </c>
      <c r="O12" s="175">
        <v>1.0</v>
      </c>
      <c r="P12" s="175">
        <v>1.0</v>
      </c>
      <c r="Q12" s="176">
        <v>1.0</v>
      </c>
      <c r="R12" s="175">
        <v>2.0</v>
      </c>
      <c r="S12" s="177">
        <v>0.0</v>
      </c>
      <c r="T12" s="176">
        <v>1.0</v>
      </c>
      <c r="U12" s="175">
        <v>0.0</v>
      </c>
      <c r="V12" s="175">
        <v>1.0</v>
      </c>
      <c r="W12" s="176">
        <v>1.0</v>
      </c>
      <c r="X12" s="175">
        <v>7.0</v>
      </c>
      <c r="Y12" s="175">
        <v>2.0</v>
      </c>
      <c r="Z12" s="176">
        <v>9.0</v>
      </c>
      <c r="AA12" s="175">
        <v>15.0</v>
      </c>
      <c r="AB12" s="175">
        <v>17.0</v>
      </c>
      <c r="AC12" s="176">
        <v>13.0</v>
      </c>
      <c r="AD12" s="175">
        <v>9.0</v>
      </c>
      <c r="AE12" s="175">
        <v>13.0</v>
      </c>
      <c r="AF12" s="176">
        <v>12.0</v>
      </c>
      <c r="AG12" s="175">
        <v>13.0</v>
      </c>
      <c r="AH12" s="177">
        <v>13.0</v>
      </c>
      <c r="AI12" s="178">
        <v>13.0</v>
      </c>
    </row>
    <row r="13" ht="11.25" customHeight="1">
      <c r="A13" s="173"/>
      <c r="B13" s="174" t="s">
        <v>10</v>
      </c>
      <c r="C13" s="175">
        <v>32.0</v>
      </c>
      <c r="D13" s="175">
        <v>25.0</v>
      </c>
      <c r="E13" s="176">
        <f t="shared" si="2"/>
        <v>37</v>
      </c>
      <c r="F13" s="175">
        <v>2.0</v>
      </c>
      <c r="G13" s="175">
        <v>0.0</v>
      </c>
      <c r="H13" s="176">
        <f t="shared" si="1"/>
        <v>0</v>
      </c>
      <c r="I13" s="175">
        <v>2.0</v>
      </c>
      <c r="J13" s="175">
        <v>0.0</v>
      </c>
      <c r="K13" s="176">
        <v>0.0</v>
      </c>
      <c r="L13" s="175">
        <v>0.0</v>
      </c>
      <c r="M13" s="175">
        <v>0.0</v>
      </c>
      <c r="N13" s="176">
        <v>0.0</v>
      </c>
      <c r="O13" s="175">
        <v>5.0</v>
      </c>
      <c r="P13" s="175">
        <v>2.0</v>
      </c>
      <c r="Q13" s="176">
        <v>4.0</v>
      </c>
      <c r="R13" s="175">
        <v>0.0</v>
      </c>
      <c r="S13" s="177">
        <v>1.0</v>
      </c>
      <c r="T13" s="176">
        <v>1.0</v>
      </c>
      <c r="U13" s="175">
        <v>1.0</v>
      </c>
      <c r="V13" s="175">
        <v>0.0</v>
      </c>
      <c r="W13" s="176">
        <v>0.0</v>
      </c>
      <c r="X13" s="175">
        <v>6.0</v>
      </c>
      <c r="Y13" s="175">
        <v>2.0</v>
      </c>
      <c r="Z13" s="176">
        <v>6.0</v>
      </c>
      <c r="AA13" s="175">
        <v>18.0</v>
      </c>
      <c r="AB13" s="175">
        <v>20.0</v>
      </c>
      <c r="AC13" s="176">
        <v>12.0</v>
      </c>
      <c r="AD13" s="175">
        <v>6.0</v>
      </c>
      <c r="AE13" s="175">
        <v>7.0</v>
      </c>
      <c r="AF13" s="176">
        <v>8.0</v>
      </c>
      <c r="AG13" s="175">
        <v>8.0</v>
      </c>
      <c r="AH13" s="177">
        <v>7.0</v>
      </c>
      <c r="AI13" s="178">
        <v>6.0</v>
      </c>
    </row>
    <row r="14" ht="11.25" customHeight="1">
      <c r="A14" s="173"/>
      <c r="B14" s="174" t="s">
        <v>11</v>
      </c>
      <c r="C14" s="175">
        <v>16.0</v>
      </c>
      <c r="D14" s="175">
        <v>13.0</v>
      </c>
      <c r="E14" s="176">
        <f t="shared" si="2"/>
        <v>36</v>
      </c>
      <c r="F14" s="175">
        <v>0.0</v>
      </c>
      <c r="G14" s="175">
        <v>2.0</v>
      </c>
      <c r="H14" s="176">
        <f t="shared" si="1"/>
        <v>0</v>
      </c>
      <c r="I14" s="175">
        <v>0.0</v>
      </c>
      <c r="J14" s="175">
        <v>2.0</v>
      </c>
      <c r="K14" s="176">
        <v>0.0</v>
      </c>
      <c r="L14" s="175">
        <v>0.0</v>
      </c>
      <c r="M14" s="175">
        <v>0.0</v>
      </c>
      <c r="N14" s="176">
        <v>0.0</v>
      </c>
      <c r="O14" s="175">
        <v>2.0</v>
      </c>
      <c r="P14" s="175">
        <v>1.0</v>
      </c>
      <c r="Q14" s="176">
        <v>1.0</v>
      </c>
      <c r="R14" s="175">
        <v>0.0</v>
      </c>
      <c r="S14" s="177">
        <v>1.0</v>
      </c>
      <c r="T14" s="176">
        <v>0.0</v>
      </c>
      <c r="U14" s="175">
        <v>1.0</v>
      </c>
      <c r="V14" s="175">
        <v>1.0</v>
      </c>
      <c r="W14" s="176">
        <v>2.0</v>
      </c>
      <c r="X14" s="175">
        <v>3.0</v>
      </c>
      <c r="Y14" s="175">
        <v>0.0</v>
      </c>
      <c r="Z14" s="176">
        <v>2.0</v>
      </c>
      <c r="AA14" s="175">
        <v>10.0</v>
      </c>
      <c r="AB14" s="175">
        <v>8.0</v>
      </c>
      <c r="AC14" s="176">
        <v>16.0</v>
      </c>
      <c r="AD14" s="175">
        <v>8.0</v>
      </c>
      <c r="AE14" s="175">
        <v>2.0</v>
      </c>
      <c r="AF14" s="176">
        <v>13.0</v>
      </c>
      <c r="AG14" s="175">
        <v>2.0</v>
      </c>
      <c r="AH14" s="177"/>
      <c r="AI14" s="178">
        <v>2.0</v>
      </c>
    </row>
    <row r="15" ht="11.25" customHeight="1">
      <c r="A15" s="173"/>
      <c r="B15" s="174" t="s">
        <v>12</v>
      </c>
      <c r="C15" s="175">
        <v>31.0</v>
      </c>
      <c r="D15" s="175">
        <v>28.0</v>
      </c>
      <c r="E15" s="176">
        <f t="shared" si="2"/>
        <v>23</v>
      </c>
      <c r="F15" s="175">
        <v>1.0</v>
      </c>
      <c r="G15" s="175">
        <v>2.0</v>
      </c>
      <c r="H15" s="176">
        <f t="shared" si="1"/>
        <v>0</v>
      </c>
      <c r="I15" s="175">
        <v>1.0</v>
      </c>
      <c r="J15" s="175">
        <v>2.0</v>
      </c>
      <c r="K15" s="176">
        <v>0.0</v>
      </c>
      <c r="L15" s="175">
        <v>0.0</v>
      </c>
      <c r="M15" s="175">
        <v>0.0</v>
      </c>
      <c r="N15" s="176">
        <v>0.0</v>
      </c>
      <c r="O15" s="175">
        <v>2.0</v>
      </c>
      <c r="P15" s="175">
        <v>1.0</v>
      </c>
      <c r="Q15" s="176">
        <v>0.0</v>
      </c>
      <c r="R15" s="175">
        <v>1.0</v>
      </c>
      <c r="S15" s="177">
        <v>0.0</v>
      </c>
      <c r="T15" s="176">
        <v>0.0</v>
      </c>
      <c r="U15" s="175">
        <v>3.0</v>
      </c>
      <c r="V15" s="175">
        <v>1.0</v>
      </c>
      <c r="W15" s="176">
        <v>0.0</v>
      </c>
      <c r="X15" s="175">
        <v>8.0</v>
      </c>
      <c r="Y15" s="175">
        <v>4.0</v>
      </c>
      <c r="Z15" s="176">
        <v>2.0</v>
      </c>
      <c r="AA15" s="175">
        <v>16.0</v>
      </c>
      <c r="AB15" s="175">
        <v>20.0</v>
      </c>
      <c r="AC15" s="176">
        <v>10.0</v>
      </c>
      <c r="AD15" s="175">
        <v>0.0</v>
      </c>
      <c r="AE15" s="175">
        <v>9.0</v>
      </c>
      <c r="AF15" s="176">
        <v>7.0</v>
      </c>
      <c r="AG15" s="175">
        <v>9.0</v>
      </c>
      <c r="AH15" s="177">
        <v>1.0</v>
      </c>
      <c r="AI15" s="178">
        <v>4.0</v>
      </c>
    </row>
    <row r="16" ht="11.25" customHeight="1">
      <c r="A16" s="173"/>
      <c r="B16" s="174" t="s">
        <v>13</v>
      </c>
      <c r="C16" s="175">
        <v>13.0</v>
      </c>
      <c r="D16" s="175">
        <v>12.0</v>
      </c>
      <c r="E16" s="176">
        <f t="shared" si="2"/>
        <v>23</v>
      </c>
      <c r="F16" s="175">
        <v>0.0</v>
      </c>
      <c r="G16" s="175">
        <v>0.0</v>
      </c>
      <c r="H16" s="176">
        <f t="shared" si="1"/>
        <v>0</v>
      </c>
      <c r="I16" s="175">
        <v>0.0</v>
      </c>
      <c r="J16" s="175">
        <v>0.0</v>
      </c>
      <c r="K16" s="176">
        <v>0.0</v>
      </c>
      <c r="L16" s="175">
        <v>0.0</v>
      </c>
      <c r="M16" s="175">
        <v>0.0</v>
      </c>
      <c r="N16" s="176">
        <v>0.0</v>
      </c>
      <c r="O16" s="175">
        <v>1.0</v>
      </c>
      <c r="P16" s="175">
        <v>3.0</v>
      </c>
      <c r="Q16" s="176">
        <v>1.0</v>
      </c>
      <c r="R16" s="175">
        <v>0.0</v>
      </c>
      <c r="S16" s="177">
        <v>0.0</v>
      </c>
      <c r="T16" s="176">
        <v>1.0</v>
      </c>
      <c r="U16" s="175">
        <v>1.0</v>
      </c>
      <c r="V16" s="175">
        <v>0.0</v>
      </c>
      <c r="W16" s="176">
        <v>0.0</v>
      </c>
      <c r="X16" s="175">
        <v>2.0</v>
      </c>
      <c r="Y16" s="175">
        <v>1.0</v>
      </c>
      <c r="Z16" s="176">
        <v>1.0</v>
      </c>
      <c r="AA16" s="175">
        <v>9.0</v>
      </c>
      <c r="AB16" s="175">
        <v>8.0</v>
      </c>
      <c r="AC16" s="176">
        <v>10.0</v>
      </c>
      <c r="AD16" s="175">
        <v>4.0</v>
      </c>
      <c r="AE16" s="175">
        <v>2.0</v>
      </c>
      <c r="AF16" s="176">
        <v>7.0</v>
      </c>
      <c r="AG16" s="175">
        <v>8.0</v>
      </c>
      <c r="AH16" s="177">
        <v>2.0</v>
      </c>
      <c r="AI16" s="178">
        <v>3.0</v>
      </c>
    </row>
    <row r="17" ht="11.25" customHeight="1">
      <c r="A17" s="173"/>
      <c r="B17" s="174" t="s">
        <v>14</v>
      </c>
      <c r="C17" s="175">
        <v>9.0</v>
      </c>
      <c r="D17" s="175">
        <v>11.0</v>
      </c>
      <c r="E17" s="176">
        <f t="shared" si="2"/>
        <v>20</v>
      </c>
      <c r="F17" s="175">
        <v>0.0</v>
      </c>
      <c r="G17" s="175">
        <v>1.0</v>
      </c>
      <c r="H17" s="176">
        <f t="shared" si="1"/>
        <v>1</v>
      </c>
      <c r="I17" s="175">
        <v>0.0</v>
      </c>
      <c r="J17" s="175">
        <v>1.0</v>
      </c>
      <c r="K17" s="176">
        <v>1.0</v>
      </c>
      <c r="L17" s="175">
        <v>0.0</v>
      </c>
      <c r="M17" s="175">
        <v>0.0</v>
      </c>
      <c r="N17" s="176">
        <v>0.0</v>
      </c>
      <c r="O17" s="175">
        <v>0.0</v>
      </c>
      <c r="P17" s="175">
        <v>1.0</v>
      </c>
      <c r="Q17" s="176">
        <v>2.0</v>
      </c>
      <c r="R17" s="175">
        <v>0.0</v>
      </c>
      <c r="S17" s="177">
        <v>0.0</v>
      </c>
      <c r="T17" s="176">
        <v>0.0</v>
      </c>
      <c r="U17" s="175">
        <v>0.0</v>
      </c>
      <c r="V17" s="175">
        <v>0.0</v>
      </c>
      <c r="W17" s="176">
        <v>0.0</v>
      </c>
      <c r="X17" s="175">
        <v>0.0</v>
      </c>
      <c r="Y17" s="175">
        <v>0.0</v>
      </c>
      <c r="Z17" s="176">
        <v>1.0</v>
      </c>
      <c r="AA17" s="175">
        <v>9.0</v>
      </c>
      <c r="AB17" s="175">
        <v>9.0</v>
      </c>
      <c r="AC17" s="176">
        <v>5.0</v>
      </c>
      <c r="AD17" s="175">
        <v>3.0</v>
      </c>
      <c r="AE17" s="175">
        <v>7.0</v>
      </c>
      <c r="AF17" s="176">
        <v>5.0</v>
      </c>
      <c r="AG17" s="175">
        <v>2.0</v>
      </c>
      <c r="AH17" s="177">
        <v>7.0</v>
      </c>
      <c r="AI17" s="178">
        <v>6.0</v>
      </c>
    </row>
    <row r="18" ht="11.25" customHeight="1">
      <c r="A18" s="173"/>
      <c r="B18" s="174" t="s">
        <v>15</v>
      </c>
      <c r="C18" s="175">
        <v>28.0</v>
      </c>
      <c r="D18" s="175">
        <v>18.0</v>
      </c>
      <c r="E18" s="176">
        <f t="shared" si="2"/>
        <v>22</v>
      </c>
      <c r="F18" s="175">
        <v>1.0</v>
      </c>
      <c r="G18" s="175">
        <v>2.0</v>
      </c>
      <c r="H18" s="176">
        <f t="shared" si="1"/>
        <v>2</v>
      </c>
      <c r="I18" s="175">
        <v>1.0</v>
      </c>
      <c r="J18" s="175">
        <v>2.0</v>
      </c>
      <c r="K18" s="176">
        <v>2.0</v>
      </c>
      <c r="L18" s="175">
        <v>0.0</v>
      </c>
      <c r="M18" s="175">
        <v>0.0</v>
      </c>
      <c r="N18" s="176">
        <v>0.0</v>
      </c>
      <c r="O18" s="175">
        <v>1.0</v>
      </c>
      <c r="P18" s="175">
        <v>1.0</v>
      </c>
      <c r="Q18" s="176">
        <v>0.0</v>
      </c>
      <c r="R18" s="175">
        <v>1.0</v>
      </c>
      <c r="S18" s="177">
        <v>0.0</v>
      </c>
      <c r="T18" s="176">
        <v>0.0</v>
      </c>
      <c r="U18" s="175">
        <v>2.0</v>
      </c>
      <c r="V18" s="175">
        <v>1.0</v>
      </c>
      <c r="W18" s="176">
        <v>1.0</v>
      </c>
      <c r="X18" s="175">
        <v>4.0</v>
      </c>
      <c r="Y18" s="175">
        <v>1.0</v>
      </c>
      <c r="Z18" s="176">
        <v>3.0</v>
      </c>
      <c r="AA18" s="175">
        <v>19.0</v>
      </c>
      <c r="AB18" s="175">
        <v>13.0</v>
      </c>
      <c r="AC18" s="176">
        <v>8.0</v>
      </c>
      <c r="AD18" s="175">
        <v>7.0</v>
      </c>
      <c r="AE18" s="175">
        <v>3.0</v>
      </c>
      <c r="AF18" s="176">
        <v>4.0</v>
      </c>
      <c r="AG18" s="175">
        <v>4.0</v>
      </c>
      <c r="AH18" s="177">
        <v>5.0</v>
      </c>
      <c r="AI18" s="178">
        <v>4.0</v>
      </c>
    </row>
    <row r="19" ht="12.75" customHeight="1">
      <c r="A19" s="173"/>
      <c r="B19" s="174" t="s">
        <v>16</v>
      </c>
      <c r="C19" s="175">
        <v>15.0</v>
      </c>
      <c r="D19" s="175">
        <v>14.0</v>
      </c>
      <c r="E19" s="176">
        <f t="shared" si="2"/>
        <v>17</v>
      </c>
      <c r="F19" s="175">
        <v>1.0</v>
      </c>
      <c r="G19" s="175">
        <v>0.0</v>
      </c>
      <c r="H19" s="176">
        <f t="shared" si="1"/>
        <v>1</v>
      </c>
      <c r="I19" s="175">
        <v>1.0</v>
      </c>
      <c r="J19" s="175">
        <v>0.0</v>
      </c>
      <c r="K19" s="176">
        <v>1.0</v>
      </c>
      <c r="L19" s="175">
        <v>0.0</v>
      </c>
      <c r="M19" s="175">
        <v>0.0</v>
      </c>
      <c r="N19" s="176">
        <v>0.0</v>
      </c>
      <c r="O19" s="175">
        <v>1.0</v>
      </c>
      <c r="P19" s="175">
        <v>3.0</v>
      </c>
      <c r="Q19" s="176">
        <v>1.0</v>
      </c>
      <c r="R19" s="175">
        <v>0.0</v>
      </c>
      <c r="S19" s="177">
        <v>0.0</v>
      </c>
      <c r="T19" s="176">
        <v>1.0</v>
      </c>
      <c r="U19" s="175">
        <v>0.0</v>
      </c>
      <c r="V19" s="175">
        <v>1.0</v>
      </c>
      <c r="W19" s="176">
        <v>0.0</v>
      </c>
      <c r="X19" s="175">
        <v>4.0</v>
      </c>
      <c r="Y19" s="175">
        <v>0.0</v>
      </c>
      <c r="Z19" s="176">
        <v>0.0</v>
      </c>
      <c r="AA19" s="175">
        <v>9.0</v>
      </c>
      <c r="AB19" s="175">
        <v>10.0</v>
      </c>
      <c r="AC19" s="176">
        <v>9.0</v>
      </c>
      <c r="AD19" s="175">
        <v>3.0</v>
      </c>
      <c r="AE19" s="175">
        <v>6.0</v>
      </c>
      <c r="AF19" s="176">
        <v>3.0</v>
      </c>
      <c r="AG19" s="175">
        <v>3.0</v>
      </c>
      <c r="AH19" s="177">
        <v>5.0</v>
      </c>
      <c r="AI19" s="178">
        <v>2.0</v>
      </c>
    </row>
    <row r="20" ht="11.25" customHeight="1">
      <c r="A20" s="174" t="s">
        <v>111</v>
      </c>
      <c r="C20" s="175">
        <v>12.0</v>
      </c>
      <c r="D20" s="175">
        <v>22.0</v>
      </c>
      <c r="E20" s="176">
        <f>SUM(H20,Q20,T20,W20,Z20,AC20)</f>
        <v>8</v>
      </c>
      <c r="F20" s="175">
        <v>4.0</v>
      </c>
      <c r="G20" s="175">
        <v>11.0</v>
      </c>
      <c r="H20" s="176">
        <f t="shared" si="1"/>
        <v>6</v>
      </c>
      <c r="I20" s="175">
        <v>4.0</v>
      </c>
      <c r="J20" s="175">
        <v>10.0</v>
      </c>
      <c r="K20" s="176">
        <f>SUM(K21:K30)</f>
        <v>6</v>
      </c>
      <c r="L20" s="175">
        <v>0.0</v>
      </c>
      <c r="M20" s="175">
        <v>1.0</v>
      </c>
      <c r="N20" s="176">
        <f>SUM(N21:N30)</f>
        <v>0</v>
      </c>
      <c r="O20" s="175">
        <v>5.0</v>
      </c>
      <c r="P20" s="175">
        <v>7.0</v>
      </c>
      <c r="Q20" s="176">
        <f>SUM(Q21:Q30)</f>
        <v>1</v>
      </c>
      <c r="R20" s="177">
        <v>1.0</v>
      </c>
      <c r="S20" s="177">
        <v>0.0</v>
      </c>
      <c r="T20" s="176">
        <f>SUM(T21:T30)</f>
        <v>0</v>
      </c>
      <c r="U20" s="175">
        <v>2.0</v>
      </c>
      <c r="V20" s="175">
        <v>4.0</v>
      </c>
      <c r="W20" s="176">
        <f>SUM(W21:W30)</f>
        <v>1</v>
      </c>
      <c r="X20" s="175">
        <v>0.0</v>
      </c>
      <c r="Y20" s="175">
        <v>0.0</v>
      </c>
      <c r="Z20" s="176">
        <f>SUM(Z21:Z30)</f>
        <v>0</v>
      </c>
      <c r="AA20" s="175">
        <v>0.0</v>
      </c>
      <c r="AB20" s="175">
        <v>0.0</v>
      </c>
      <c r="AC20" s="176">
        <f>SUM(AC21:AC30)</f>
        <v>0</v>
      </c>
      <c r="AD20" s="175">
        <v>0.0</v>
      </c>
      <c r="AE20" s="175">
        <v>0.0</v>
      </c>
      <c r="AF20" s="176">
        <f>SUM(AF21:AF30)</f>
        <v>0</v>
      </c>
      <c r="AG20" s="177">
        <v>0.0</v>
      </c>
      <c r="AH20" s="177">
        <v>0.0</v>
      </c>
      <c r="AI20" s="178">
        <f>SUM(AI21:AI30)</f>
        <v>0</v>
      </c>
    </row>
    <row r="21" ht="11.25" customHeight="1">
      <c r="A21" s="173"/>
      <c r="B21" s="174" t="s">
        <v>7</v>
      </c>
      <c r="C21" s="175">
        <v>1.0</v>
      </c>
      <c r="D21" s="175">
        <v>1.0</v>
      </c>
      <c r="E21" s="176">
        <f t="shared" ref="E21:E30" si="3">SUM(H21,Q21,T21,W21,Z21,AC21,AF21,AI21)</f>
        <v>1</v>
      </c>
      <c r="F21" s="175">
        <v>1.0</v>
      </c>
      <c r="G21" s="175">
        <v>1.0</v>
      </c>
      <c r="H21" s="176">
        <f t="shared" si="1"/>
        <v>1</v>
      </c>
      <c r="I21" s="175">
        <v>1.0</v>
      </c>
      <c r="J21" s="175">
        <v>0.0</v>
      </c>
      <c r="K21" s="176">
        <v>1.0</v>
      </c>
      <c r="L21" s="175">
        <v>0.0</v>
      </c>
      <c r="M21" s="175">
        <v>1.0</v>
      </c>
      <c r="N21" s="176">
        <v>0.0</v>
      </c>
      <c r="O21" s="175">
        <v>0.0</v>
      </c>
      <c r="P21" s="175">
        <v>0.0</v>
      </c>
      <c r="Q21" s="176">
        <v>0.0</v>
      </c>
      <c r="R21" s="177">
        <v>0.0</v>
      </c>
      <c r="S21" s="177">
        <v>0.0</v>
      </c>
      <c r="T21" s="176">
        <v>0.0</v>
      </c>
      <c r="U21" s="175">
        <v>0.0</v>
      </c>
      <c r="V21" s="175">
        <v>0.0</v>
      </c>
      <c r="W21" s="176">
        <v>0.0</v>
      </c>
      <c r="X21" s="179">
        <v>0.0</v>
      </c>
      <c r="Y21" s="179">
        <v>0.0</v>
      </c>
      <c r="Z21" s="176">
        <v>0.0</v>
      </c>
      <c r="AA21" s="179">
        <v>0.0</v>
      </c>
      <c r="AB21" s="179">
        <v>0.0</v>
      </c>
      <c r="AC21" s="176">
        <v>0.0</v>
      </c>
      <c r="AD21" s="179">
        <v>0.0</v>
      </c>
      <c r="AE21" s="179">
        <v>0.0</v>
      </c>
      <c r="AF21" s="176">
        <v>0.0</v>
      </c>
      <c r="AG21" s="180">
        <v>0.0</v>
      </c>
      <c r="AH21" s="180">
        <v>0.0</v>
      </c>
      <c r="AI21" s="178">
        <v>0.0</v>
      </c>
    </row>
    <row r="22" ht="11.25" customHeight="1">
      <c r="A22" s="173"/>
      <c r="B22" s="174" t="s">
        <v>8</v>
      </c>
      <c r="C22" s="175">
        <v>1.0</v>
      </c>
      <c r="D22" s="175">
        <v>4.0</v>
      </c>
      <c r="E22" s="176">
        <f t="shared" si="3"/>
        <v>1</v>
      </c>
      <c r="F22" s="175">
        <v>1.0</v>
      </c>
      <c r="G22" s="175">
        <v>0.0</v>
      </c>
      <c r="H22" s="176">
        <f t="shared" si="1"/>
        <v>1</v>
      </c>
      <c r="I22" s="175">
        <v>1.0</v>
      </c>
      <c r="J22" s="175">
        <v>0.0</v>
      </c>
      <c r="K22" s="176">
        <v>1.0</v>
      </c>
      <c r="L22" s="175">
        <v>0.0</v>
      </c>
      <c r="M22" s="175">
        <v>0.0</v>
      </c>
      <c r="N22" s="176">
        <v>0.0</v>
      </c>
      <c r="O22" s="175">
        <v>0.0</v>
      </c>
      <c r="P22" s="175">
        <v>3.0</v>
      </c>
      <c r="Q22" s="176">
        <v>0.0</v>
      </c>
      <c r="R22" s="177">
        <v>0.0</v>
      </c>
      <c r="S22" s="177">
        <v>0.0</v>
      </c>
      <c r="T22" s="176">
        <v>0.0</v>
      </c>
      <c r="U22" s="175">
        <v>0.0</v>
      </c>
      <c r="V22" s="175">
        <v>1.0</v>
      </c>
      <c r="W22" s="176">
        <v>0.0</v>
      </c>
      <c r="X22" s="179">
        <v>0.0</v>
      </c>
      <c r="Y22" s="179">
        <v>0.0</v>
      </c>
      <c r="Z22" s="176">
        <v>0.0</v>
      </c>
      <c r="AA22" s="179">
        <v>0.0</v>
      </c>
      <c r="AB22" s="179">
        <v>0.0</v>
      </c>
      <c r="AC22" s="176">
        <v>0.0</v>
      </c>
      <c r="AD22" s="179">
        <v>0.0</v>
      </c>
      <c r="AE22" s="179">
        <v>0.0</v>
      </c>
      <c r="AF22" s="176">
        <v>0.0</v>
      </c>
      <c r="AG22" s="180">
        <v>0.0</v>
      </c>
      <c r="AH22" s="180">
        <v>0.0</v>
      </c>
      <c r="AI22" s="178">
        <v>0.0</v>
      </c>
    </row>
    <row r="23" ht="11.25" customHeight="1">
      <c r="A23" s="173"/>
      <c r="B23" s="174" t="s">
        <v>9</v>
      </c>
      <c r="C23" s="175">
        <v>1.0</v>
      </c>
      <c r="D23" s="175">
        <v>5.0</v>
      </c>
      <c r="E23" s="176">
        <f t="shared" si="3"/>
        <v>2</v>
      </c>
      <c r="F23" s="175">
        <v>0.0</v>
      </c>
      <c r="G23" s="175">
        <v>4.0</v>
      </c>
      <c r="H23" s="176">
        <f t="shared" si="1"/>
        <v>1</v>
      </c>
      <c r="I23" s="175">
        <v>0.0</v>
      </c>
      <c r="J23" s="175">
        <v>4.0</v>
      </c>
      <c r="K23" s="176">
        <v>1.0</v>
      </c>
      <c r="L23" s="175">
        <v>0.0</v>
      </c>
      <c r="M23" s="175">
        <v>0.0</v>
      </c>
      <c r="N23" s="176">
        <v>0.0</v>
      </c>
      <c r="O23" s="175">
        <v>0.0</v>
      </c>
      <c r="P23" s="175">
        <v>0.0</v>
      </c>
      <c r="Q23" s="176">
        <v>0.0</v>
      </c>
      <c r="R23" s="177">
        <v>1.0</v>
      </c>
      <c r="S23" s="177">
        <v>0.0</v>
      </c>
      <c r="T23" s="176">
        <v>0.0</v>
      </c>
      <c r="U23" s="175">
        <v>0.0</v>
      </c>
      <c r="V23" s="175">
        <v>1.0</v>
      </c>
      <c r="W23" s="176">
        <v>1.0</v>
      </c>
      <c r="X23" s="179">
        <v>0.0</v>
      </c>
      <c r="Y23" s="179">
        <v>0.0</v>
      </c>
      <c r="Z23" s="176">
        <v>0.0</v>
      </c>
      <c r="AA23" s="179">
        <v>0.0</v>
      </c>
      <c r="AB23" s="179">
        <v>0.0</v>
      </c>
      <c r="AC23" s="176">
        <v>0.0</v>
      </c>
      <c r="AD23" s="179">
        <v>0.0</v>
      </c>
      <c r="AE23" s="179">
        <v>0.0</v>
      </c>
      <c r="AF23" s="176">
        <v>0.0</v>
      </c>
      <c r="AG23" s="180">
        <v>0.0</v>
      </c>
      <c r="AH23" s="180">
        <v>0.0</v>
      </c>
      <c r="AI23" s="178">
        <v>0.0</v>
      </c>
    </row>
    <row r="24" ht="11.25" customHeight="1">
      <c r="A24" s="173"/>
      <c r="B24" s="174" t="s">
        <v>10</v>
      </c>
      <c r="C24" s="175">
        <v>3.0</v>
      </c>
      <c r="D24" s="175">
        <v>0.0</v>
      </c>
      <c r="E24" s="176">
        <f t="shared" si="3"/>
        <v>1</v>
      </c>
      <c r="F24" s="175">
        <v>1.0</v>
      </c>
      <c r="G24" s="175">
        <v>0.0</v>
      </c>
      <c r="H24" s="176">
        <f t="shared" si="1"/>
        <v>0</v>
      </c>
      <c r="I24" s="175">
        <v>1.0</v>
      </c>
      <c r="J24" s="175">
        <v>0.0</v>
      </c>
      <c r="K24" s="176">
        <v>0.0</v>
      </c>
      <c r="L24" s="175">
        <v>0.0</v>
      </c>
      <c r="M24" s="175">
        <v>0.0</v>
      </c>
      <c r="N24" s="176">
        <v>0.0</v>
      </c>
      <c r="O24" s="175">
        <v>1.0</v>
      </c>
      <c r="P24" s="175">
        <v>0.0</v>
      </c>
      <c r="Q24" s="176">
        <v>1.0</v>
      </c>
      <c r="R24" s="177">
        <v>0.0</v>
      </c>
      <c r="S24" s="177">
        <v>0.0</v>
      </c>
      <c r="T24" s="176">
        <v>0.0</v>
      </c>
      <c r="U24" s="175">
        <v>1.0</v>
      </c>
      <c r="V24" s="175">
        <v>0.0</v>
      </c>
      <c r="W24" s="176">
        <v>0.0</v>
      </c>
      <c r="X24" s="179">
        <v>0.0</v>
      </c>
      <c r="Y24" s="179">
        <v>0.0</v>
      </c>
      <c r="Z24" s="176">
        <v>0.0</v>
      </c>
      <c r="AA24" s="179">
        <v>0.0</v>
      </c>
      <c r="AB24" s="179">
        <v>0.0</v>
      </c>
      <c r="AC24" s="176">
        <v>0.0</v>
      </c>
      <c r="AD24" s="179">
        <v>0.0</v>
      </c>
      <c r="AE24" s="179">
        <v>0.0</v>
      </c>
      <c r="AF24" s="176">
        <v>0.0</v>
      </c>
      <c r="AG24" s="180">
        <v>0.0</v>
      </c>
      <c r="AH24" s="180">
        <v>0.0</v>
      </c>
      <c r="AI24" s="178">
        <v>0.0</v>
      </c>
    </row>
    <row r="25" ht="11.25" customHeight="1">
      <c r="A25" s="173"/>
      <c r="B25" s="174" t="s">
        <v>11</v>
      </c>
      <c r="C25" s="175">
        <v>0.0</v>
      </c>
      <c r="D25" s="175">
        <v>3.0</v>
      </c>
      <c r="E25" s="176">
        <f t="shared" si="3"/>
        <v>0</v>
      </c>
      <c r="F25" s="175">
        <v>0.0</v>
      </c>
      <c r="G25" s="175">
        <v>2.0</v>
      </c>
      <c r="H25" s="176">
        <f t="shared" si="1"/>
        <v>0</v>
      </c>
      <c r="I25" s="175">
        <v>0.0</v>
      </c>
      <c r="J25" s="175">
        <v>2.0</v>
      </c>
      <c r="K25" s="176">
        <v>0.0</v>
      </c>
      <c r="L25" s="175">
        <v>0.0</v>
      </c>
      <c r="M25" s="175">
        <v>0.0</v>
      </c>
      <c r="N25" s="176">
        <v>0.0</v>
      </c>
      <c r="O25" s="175">
        <v>0.0</v>
      </c>
      <c r="P25" s="175">
        <v>1.0</v>
      </c>
      <c r="Q25" s="176">
        <v>0.0</v>
      </c>
      <c r="R25" s="177">
        <v>0.0</v>
      </c>
      <c r="S25" s="177">
        <v>0.0</v>
      </c>
      <c r="T25" s="176">
        <v>0.0</v>
      </c>
      <c r="U25" s="175">
        <v>0.0</v>
      </c>
      <c r="V25" s="175">
        <v>0.0</v>
      </c>
      <c r="W25" s="176">
        <v>0.0</v>
      </c>
      <c r="X25" s="179">
        <v>0.0</v>
      </c>
      <c r="Y25" s="179">
        <v>0.0</v>
      </c>
      <c r="Z25" s="176">
        <v>0.0</v>
      </c>
      <c r="AA25" s="179">
        <v>0.0</v>
      </c>
      <c r="AB25" s="179">
        <v>0.0</v>
      </c>
      <c r="AC25" s="176">
        <v>0.0</v>
      </c>
      <c r="AD25" s="179">
        <v>0.0</v>
      </c>
      <c r="AE25" s="179">
        <v>0.0</v>
      </c>
      <c r="AF25" s="176">
        <v>0.0</v>
      </c>
      <c r="AG25" s="180">
        <v>0.0</v>
      </c>
      <c r="AH25" s="180">
        <v>0.0</v>
      </c>
      <c r="AI25" s="178">
        <v>0.0</v>
      </c>
    </row>
    <row r="26" ht="11.25" customHeight="1">
      <c r="A26" s="173"/>
      <c r="B26" s="174" t="s">
        <v>12</v>
      </c>
      <c r="C26" s="175">
        <v>3.0</v>
      </c>
      <c r="D26" s="175">
        <v>2.0</v>
      </c>
      <c r="E26" s="176">
        <f t="shared" si="3"/>
        <v>0</v>
      </c>
      <c r="F26" s="175">
        <v>0.0</v>
      </c>
      <c r="G26" s="175">
        <v>2.0</v>
      </c>
      <c r="H26" s="176">
        <f t="shared" si="1"/>
        <v>0</v>
      </c>
      <c r="I26" s="175">
        <v>0.0</v>
      </c>
      <c r="J26" s="175">
        <v>2.0</v>
      </c>
      <c r="K26" s="176">
        <v>0.0</v>
      </c>
      <c r="L26" s="175">
        <v>0.0</v>
      </c>
      <c r="M26" s="175">
        <v>0.0</v>
      </c>
      <c r="N26" s="176">
        <v>0.0</v>
      </c>
      <c r="O26" s="175">
        <v>2.0</v>
      </c>
      <c r="P26" s="175">
        <v>0.0</v>
      </c>
      <c r="Q26" s="176">
        <v>0.0</v>
      </c>
      <c r="R26" s="177">
        <v>0.0</v>
      </c>
      <c r="S26" s="177">
        <v>0.0</v>
      </c>
      <c r="T26" s="176">
        <v>0.0</v>
      </c>
      <c r="U26" s="175">
        <v>1.0</v>
      </c>
      <c r="V26" s="175">
        <v>0.0</v>
      </c>
      <c r="W26" s="176">
        <v>0.0</v>
      </c>
      <c r="X26" s="179">
        <v>0.0</v>
      </c>
      <c r="Y26" s="179">
        <v>0.0</v>
      </c>
      <c r="Z26" s="176">
        <v>0.0</v>
      </c>
      <c r="AA26" s="179">
        <v>0.0</v>
      </c>
      <c r="AB26" s="179">
        <v>0.0</v>
      </c>
      <c r="AC26" s="176">
        <v>0.0</v>
      </c>
      <c r="AD26" s="179">
        <v>0.0</v>
      </c>
      <c r="AE26" s="179">
        <v>0.0</v>
      </c>
      <c r="AF26" s="176">
        <v>0.0</v>
      </c>
      <c r="AG26" s="180">
        <v>0.0</v>
      </c>
      <c r="AH26" s="180">
        <v>0.0</v>
      </c>
      <c r="AI26" s="178">
        <v>0.0</v>
      </c>
    </row>
    <row r="27" ht="11.25" customHeight="1">
      <c r="A27" s="173"/>
      <c r="B27" s="174" t="s">
        <v>13</v>
      </c>
      <c r="C27" s="175">
        <v>1.0</v>
      </c>
      <c r="D27" s="175">
        <v>2.0</v>
      </c>
      <c r="E27" s="176">
        <f t="shared" si="3"/>
        <v>0</v>
      </c>
      <c r="F27" s="175">
        <v>0.0</v>
      </c>
      <c r="G27" s="175">
        <v>0.0</v>
      </c>
      <c r="H27" s="176">
        <f t="shared" si="1"/>
        <v>0</v>
      </c>
      <c r="I27" s="175">
        <v>0.0</v>
      </c>
      <c r="J27" s="175">
        <v>0.0</v>
      </c>
      <c r="K27" s="176">
        <v>0.0</v>
      </c>
      <c r="L27" s="175">
        <v>0.0</v>
      </c>
      <c r="M27" s="175">
        <v>0.0</v>
      </c>
      <c r="N27" s="176">
        <v>0.0</v>
      </c>
      <c r="O27" s="175">
        <v>1.0</v>
      </c>
      <c r="P27" s="175">
        <v>2.0</v>
      </c>
      <c r="Q27" s="176">
        <v>0.0</v>
      </c>
      <c r="R27" s="177">
        <v>0.0</v>
      </c>
      <c r="S27" s="177">
        <v>0.0</v>
      </c>
      <c r="T27" s="176">
        <v>0.0</v>
      </c>
      <c r="U27" s="175">
        <v>0.0</v>
      </c>
      <c r="V27" s="175">
        <v>0.0</v>
      </c>
      <c r="W27" s="176">
        <v>0.0</v>
      </c>
      <c r="X27" s="179">
        <v>0.0</v>
      </c>
      <c r="Y27" s="179">
        <v>0.0</v>
      </c>
      <c r="Z27" s="176">
        <v>0.0</v>
      </c>
      <c r="AA27" s="179">
        <v>0.0</v>
      </c>
      <c r="AB27" s="179">
        <v>0.0</v>
      </c>
      <c r="AC27" s="176">
        <v>0.0</v>
      </c>
      <c r="AD27" s="179">
        <v>0.0</v>
      </c>
      <c r="AE27" s="179">
        <v>0.0</v>
      </c>
      <c r="AF27" s="176">
        <v>0.0</v>
      </c>
      <c r="AG27" s="180">
        <v>0.0</v>
      </c>
      <c r="AH27" s="180">
        <v>0.0</v>
      </c>
      <c r="AI27" s="178">
        <v>0.0</v>
      </c>
    </row>
    <row r="28" ht="11.25" customHeight="1">
      <c r="A28" s="173"/>
      <c r="B28" s="174" t="s">
        <v>14</v>
      </c>
      <c r="C28" s="175">
        <v>0.0</v>
      </c>
      <c r="D28" s="175">
        <v>0.0</v>
      </c>
      <c r="E28" s="176">
        <f t="shared" si="3"/>
        <v>1</v>
      </c>
      <c r="F28" s="175">
        <v>0.0</v>
      </c>
      <c r="G28" s="175">
        <v>0.0</v>
      </c>
      <c r="H28" s="176">
        <f t="shared" si="1"/>
        <v>1</v>
      </c>
      <c r="I28" s="175">
        <v>0.0</v>
      </c>
      <c r="J28" s="175">
        <v>0.0</v>
      </c>
      <c r="K28" s="176">
        <v>1.0</v>
      </c>
      <c r="L28" s="175">
        <v>0.0</v>
      </c>
      <c r="M28" s="175">
        <v>0.0</v>
      </c>
      <c r="N28" s="176">
        <v>0.0</v>
      </c>
      <c r="O28" s="175">
        <v>0.0</v>
      </c>
      <c r="P28" s="175">
        <v>0.0</v>
      </c>
      <c r="Q28" s="176">
        <v>0.0</v>
      </c>
      <c r="R28" s="177">
        <v>0.0</v>
      </c>
      <c r="S28" s="177">
        <v>0.0</v>
      </c>
      <c r="T28" s="176">
        <v>0.0</v>
      </c>
      <c r="U28" s="175">
        <v>0.0</v>
      </c>
      <c r="V28" s="175">
        <v>0.0</v>
      </c>
      <c r="W28" s="176">
        <v>0.0</v>
      </c>
      <c r="X28" s="179">
        <v>0.0</v>
      </c>
      <c r="Y28" s="179">
        <v>0.0</v>
      </c>
      <c r="Z28" s="176">
        <v>0.0</v>
      </c>
      <c r="AA28" s="179">
        <v>0.0</v>
      </c>
      <c r="AB28" s="179">
        <v>0.0</v>
      </c>
      <c r="AC28" s="176">
        <v>0.0</v>
      </c>
      <c r="AD28" s="179">
        <v>0.0</v>
      </c>
      <c r="AE28" s="179">
        <v>0.0</v>
      </c>
      <c r="AF28" s="176">
        <v>0.0</v>
      </c>
      <c r="AG28" s="180">
        <v>0.0</v>
      </c>
      <c r="AH28" s="180">
        <v>0.0</v>
      </c>
      <c r="AI28" s="178">
        <v>0.0</v>
      </c>
    </row>
    <row r="29" ht="11.25" customHeight="1">
      <c r="A29" s="173"/>
      <c r="B29" s="174" t="s">
        <v>15</v>
      </c>
      <c r="C29" s="175">
        <v>0.0</v>
      </c>
      <c r="D29" s="175">
        <v>3.0</v>
      </c>
      <c r="E29" s="176">
        <f t="shared" si="3"/>
        <v>2</v>
      </c>
      <c r="F29" s="175">
        <v>0.0</v>
      </c>
      <c r="G29" s="175">
        <v>2.0</v>
      </c>
      <c r="H29" s="176">
        <f t="shared" si="1"/>
        <v>2</v>
      </c>
      <c r="I29" s="175">
        <v>0.0</v>
      </c>
      <c r="J29" s="175">
        <v>2.0</v>
      </c>
      <c r="K29" s="176">
        <v>2.0</v>
      </c>
      <c r="L29" s="175">
        <v>0.0</v>
      </c>
      <c r="M29" s="175">
        <v>0.0</v>
      </c>
      <c r="N29" s="176">
        <v>0.0</v>
      </c>
      <c r="O29" s="175">
        <v>0.0</v>
      </c>
      <c r="P29" s="175">
        <v>0.0</v>
      </c>
      <c r="Q29" s="176">
        <v>0.0</v>
      </c>
      <c r="R29" s="177">
        <v>0.0</v>
      </c>
      <c r="S29" s="177">
        <v>0.0</v>
      </c>
      <c r="T29" s="176">
        <v>0.0</v>
      </c>
      <c r="U29" s="175">
        <v>0.0</v>
      </c>
      <c r="V29" s="175">
        <v>1.0</v>
      </c>
      <c r="W29" s="176">
        <v>0.0</v>
      </c>
      <c r="X29" s="179">
        <v>0.0</v>
      </c>
      <c r="Y29" s="179">
        <v>0.0</v>
      </c>
      <c r="Z29" s="176">
        <v>0.0</v>
      </c>
      <c r="AA29" s="179">
        <v>0.0</v>
      </c>
      <c r="AB29" s="179">
        <v>0.0</v>
      </c>
      <c r="AC29" s="176">
        <v>0.0</v>
      </c>
      <c r="AD29" s="179">
        <v>0.0</v>
      </c>
      <c r="AE29" s="179">
        <v>0.0</v>
      </c>
      <c r="AF29" s="176">
        <v>0.0</v>
      </c>
      <c r="AG29" s="180">
        <v>0.0</v>
      </c>
      <c r="AH29" s="180">
        <v>0.0</v>
      </c>
      <c r="AI29" s="178">
        <v>0.0</v>
      </c>
    </row>
    <row r="30" ht="12.0" customHeight="1">
      <c r="A30" s="173"/>
      <c r="B30" s="174" t="s">
        <v>16</v>
      </c>
      <c r="C30" s="175">
        <v>2.0</v>
      </c>
      <c r="D30" s="175">
        <v>2.0</v>
      </c>
      <c r="E30" s="176">
        <f t="shared" si="3"/>
        <v>0</v>
      </c>
      <c r="F30" s="175">
        <v>1.0</v>
      </c>
      <c r="G30" s="175">
        <v>0.0</v>
      </c>
      <c r="H30" s="176">
        <f t="shared" si="1"/>
        <v>0</v>
      </c>
      <c r="I30" s="175">
        <v>1.0</v>
      </c>
      <c r="J30" s="175">
        <v>0.0</v>
      </c>
      <c r="K30" s="176">
        <v>0.0</v>
      </c>
      <c r="L30" s="175">
        <v>0.0</v>
      </c>
      <c r="M30" s="175">
        <v>0.0</v>
      </c>
      <c r="N30" s="176">
        <v>0.0</v>
      </c>
      <c r="O30" s="175">
        <v>1.0</v>
      </c>
      <c r="P30" s="175">
        <v>1.0</v>
      </c>
      <c r="Q30" s="176">
        <v>0.0</v>
      </c>
      <c r="R30" s="177">
        <v>0.0</v>
      </c>
      <c r="S30" s="177">
        <v>0.0</v>
      </c>
      <c r="T30" s="176">
        <v>0.0</v>
      </c>
      <c r="U30" s="175">
        <v>0.0</v>
      </c>
      <c r="V30" s="175">
        <v>1.0</v>
      </c>
      <c r="W30" s="176">
        <v>0.0</v>
      </c>
      <c r="X30" s="179">
        <v>0.0</v>
      </c>
      <c r="Y30" s="179">
        <v>0.0</v>
      </c>
      <c r="Z30" s="176">
        <v>0.0</v>
      </c>
      <c r="AA30" s="179">
        <v>0.0</v>
      </c>
      <c r="AB30" s="179">
        <v>0.0</v>
      </c>
      <c r="AC30" s="176">
        <v>0.0</v>
      </c>
      <c r="AD30" s="179">
        <v>0.0</v>
      </c>
      <c r="AE30" s="179">
        <v>0.0</v>
      </c>
      <c r="AF30" s="176">
        <v>0.0</v>
      </c>
      <c r="AG30" s="180">
        <v>0.0</v>
      </c>
      <c r="AH30" s="180">
        <v>0.0</v>
      </c>
      <c r="AI30" s="178">
        <v>0.0</v>
      </c>
    </row>
    <row r="31" ht="11.25" customHeight="1">
      <c r="A31" s="174" t="s">
        <v>112</v>
      </c>
      <c r="C31" s="175">
        <v>43.0</v>
      </c>
      <c r="D31" s="175">
        <v>53.0</v>
      </c>
      <c r="E31" s="176">
        <f>SUM(H31,Q31,T31,W31,Z31,AC31)</f>
        <v>50</v>
      </c>
      <c r="F31" s="175">
        <v>2.0</v>
      </c>
      <c r="G31" s="175">
        <v>2.0</v>
      </c>
      <c r="H31" s="176">
        <f t="shared" si="1"/>
        <v>1</v>
      </c>
      <c r="I31" s="175">
        <v>2.0</v>
      </c>
      <c r="J31" s="175">
        <v>2.0</v>
      </c>
      <c r="K31" s="176">
        <f>SUM(K32:K41)</f>
        <v>1</v>
      </c>
      <c r="L31" s="175">
        <v>0.0</v>
      </c>
      <c r="M31" s="175">
        <v>0.0</v>
      </c>
      <c r="N31" s="176">
        <f>SUM(N32:N41)</f>
        <v>0</v>
      </c>
      <c r="O31" s="175">
        <v>10.0</v>
      </c>
      <c r="P31" s="175">
        <v>14.0</v>
      </c>
      <c r="Q31" s="176">
        <f>SUM(Q32:Q41)</f>
        <v>15</v>
      </c>
      <c r="R31" s="177">
        <v>4.0</v>
      </c>
      <c r="S31" s="177">
        <v>3.0</v>
      </c>
      <c r="T31" s="176">
        <f>SUM(T32:T41)</f>
        <v>5</v>
      </c>
      <c r="U31" s="175">
        <v>6.0</v>
      </c>
      <c r="V31" s="175">
        <v>4.0</v>
      </c>
      <c r="W31" s="176">
        <f>SUM(W32:W41)</f>
        <v>4</v>
      </c>
      <c r="X31" s="175">
        <v>0.0</v>
      </c>
      <c r="Y31" s="175">
        <v>0.0</v>
      </c>
      <c r="Z31" s="176">
        <f>SUM(Z32:Z41)</f>
        <v>0</v>
      </c>
      <c r="AA31" s="175">
        <v>21.0</v>
      </c>
      <c r="AB31" s="175">
        <v>30.0</v>
      </c>
      <c r="AC31" s="176">
        <f>SUM(AC32:AC41)</f>
        <v>25</v>
      </c>
      <c r="AD31" s="175">
        <v>47.0</v>
      </c>
      <c r="AE31" s="175">
        <v>60.0</v>
      </c>
      <c r="AF31" s="176">
        <f>SUM(AF32:AF41)</f>
        <v>68</v>
      </c>
      <c r="AG31" s="177">
        <v>0.0</v>
      </c>
      <c r="AH31" s="177">
        <v>0.0</v>
      </c>
      <c r="AI31" s="178">
        <f>SUM(AI32:AI41)</f>
        <v>0</v>
      </c>
    </row>
    <row r="32" ht="11.25" customHeight="1">
      <c r="A32" s="173"/>
      <c r="B32" s="174" t="s">
        <v>7</v>
      </c>
      <c r="C32" s="175">
        <v>10.0</v>
      </c>
      <c r="D32" s="175">
        <v>14.0</v>
      </c>
      <c r="E32" s="176">
        <f t="shared" ref="E32:E33" si="4">SUM(H32,Q32,T32,W32,Z31,AC32,AF32,AI32)</f>
        <v>19</v>
      </c>
      <c r="F32" s="175">
        <v>1.0</v>
      </c>
      <c r="G32" s="175">
        <v>1.0</v>
      </c>
      <c r="H32" s="176">
        <f t="shared" si="1"/>
        <v>0</v>
      </c>
      <c r="I32" s="175">
        <v>1.0</v>
      </c>
      <c r="J32" s="175">
        <v>1.0</v>
      </c>
      <c r="K32" s="176">
        <v>0.0</v>
      </c>
      <c r="L32" s="175">
        <v>0.0</v>
      </c>
      <c r="M32" s="175">
        <v>0.0</v>
      </c>
      <c r="N32" s="176">
        <v>0.0</v>
      </c>
      <c r="O32" s="175">
        <v>4.0</v>
      </c>
      <c r="P32" s="175">
        <v>4.0</v>
      </c>
      <c r="Q32" s="176">
        <f>1+5</f>
        <v>6</v>
      </c>
      <c r="R32" s="177">
        <v>0.0</v>
      </c>
      <c r="S32" s="177">
        <v>0.0</v>
      </c>
      <c r="T32" s="176">
        <f>0+0</f>
        <v>0</v>
      </c>
      <c r="U32" s="175">
        <v>2.0</v>
      </c>
      <c r="V32" s="175">
        <v>1.0</v>
      </c>
      <c r="W32" s="176">
        <f>2+0</f>
        <v>2</v>
      </c>
      <c r="X32" s="175">
        <v>0.0</v>
      </c>
      <c r="Y32" s="175">
        <v>0.0</v>
      </c>
      <c r="Z32" s="176">
        <v>0.0</v>
      </c>
      <c r="AA32" s="175">
        <v>3.0</v>
      </c>
      <c r="AB32" s="175">
        <v>8.0</v>
      </c>
      <c r="AC32" s="176">
        <f t="shared" ref="AC32:AC33" si="5">1+3</f>
        <v>4</v>
      </c>
      <c r="AD32" s="175">
        <v>8.0</v>
      </c>
      <c r="AE32" s="175">
        <v>4.0</v>
      </c>
      <c r="AF32" s="176">
        <f t="shared" ref="AF32:AF33" si="6">1+6</f>
        <v>7</v>
      </c>
      <c r="AG32" s="177">
        <v>0.0</v>
      </c>
      <c r="AH32" s="177">
        <v>0.0</v>
      </c>
      <c r="AI32" s="178">
        <v>0.0</v>
      </c>
    </row>
    <row r="33" ht="11.25" customHeight="1">
      <c r="A33" s="173"/>
      <c r="B33" s="174" t="s">
        <v>8</v>
      </c>
      <c r="C33" s="175">
        <v>4.0</v>
      </c>
      <c r="D33" s="175">
        <v>6.0</v>
      </c>
      <c r="E33" s="176">
        <f t="shared" si="4"/>
        <v>13</v>
      </c>
      <c r="F33" s="175">
        <v>0.0</v>
      </c>
      <c r="G33" s="175">
        <v>0.0</v>
      </c>
      <c r="H33" s="176">
        <f t="shared" si="1"/>
        <v>0</v>
      </c>
      <c r="I33" s="175">
        <v>0.0</v>
      </c>
      <c r="J33" s="175">
        <v>0.0</v>
      </c>
      <c r="K33" s="176">
        <v>0.0</v>
      </c>
      <c r="L33" s="175">
        <v>0.0</v>
      </c>
      <c r="M33" s="175">
        <v>0.0</v>
      </c>
      <c r="N33" s="176">
        <v>0.0</v>
      </c>
      <c r="O33" s="175">
        <v>0.0</v>
      </c>
      <c r="P33" s="175">
        <v>1.0</v>
      </c>
      <c r="Q33" s="176">
        <f>0+1</f>
        <v>1</v>
      </c>
      <c r="R33" s="177">
        <v>2.0</v>
      </c>
      <c r="S33" s="177">
        <v>1.0</v>
      </c>
      <c r="T33" s="176">
        <f>1+0</f>
        <v>1</v>
      </c>
      <c r="U33" s="175">
        <v>1.0</v>
      </c>
      <c r="V33" s="175">
        <v>1.0</v>
      </c>
      <c r="W33" s="176">
        <f t="shared" ref="W33:W35" si="7">0+0</f>
        <v>0</v>
      </c>
      <c r="X33" s="175">
        <v>0.0</v>
      </c>
      <c r="Y33" s="175">
        <v>0.0</v>
      </c>
      <c r="Z33" s="176">
        <v>0.0</v>
      </c>
      <c r="AA33" s="175">
        <v>1.0</v>
      </c>
      <c r="AB33" s="175">
        <v>3.0</v>
      </c>
      <c r="AC33" s="176">
        <f t="shared" si="5"/>
        <v>4</v>
      </c>
      <c r="AD33" s="175">
        <v>3.0</v>
      </c>
      <c r="AE33" s="175">
        <v>7.0</v>
      </c>
      <c r="AF33" s="176">
        <f t="shared" si="6"/>
        <v>7</v>
      </c>
      <c r="AG33" s="177">
        <v>0.0</v>
      </c>
      <c r="AH33" s="177">
        <v>0.0</v>
      </c>
      <c r="AI33" s="178">
        <v>0.0</v>
      </c>
    </row>
    <row r="34" ht="11.25" customHeight="1">
      <c r="A34" s="173"/>
      <c r="B34" s="174" t="s">
        <v>9</v>
      </c>
      <c r="C34" s="175">
        <v>6.0</v>
      </c>
      <c r="D34" s="175">
        <v>6.0</v>
      </c>
      <c r="E34" s="176">
        <f t="shared" ref="E34:E41" si="8">SUM(H34,Q34,T34,W34,Z34,AC34,AF34,AI34)</f>
        <v>12</v>
      </c>
      <c r="F34" s="175">
        <v>0.0</v>
      </c>
      <c r="G34" s="175">
        <v>0.0</v>
      </c>
      <c r="H34" s="176">
        <f t="shared" si="1"/>
        <v>0</v>
      </c>
      <c r="I34" s="175">
        <v>0.0</v>
      </c>
      <c r="J34" s="175">
        <v>0.0</v>
      </c>
      <c r="K34" s="176">
        <v>0.0</v>
      </c>
      <c r="L34" s="175">
        <v>0.0</v>
      </c>
      <c r="M34" s="175">
        <v>0.0</v>
      </c>
      <c r="N34" s="176">
        <v>0.0</v>
      </c>
      <c r="O34" s="175">
        <v>1.0</v>
      </c>
      <c r="P34" s="175">
        <v>1.0</v>
      </c>
      <c r="Q34" s="176">
        <f>1+0</f>
        <v>1</v>
      </c>
      <c r="R34" s="177">
        <v>1.0</v>
      </c>
      <c r="S34" s="177">
        <v>0.0</v>
      </c>
      <c r="T34" s="176">
        <f t="shared" ref="T34:T35" si="9">0+1</f>
        <v>1</v>
      </c>
      <c r="U34" s="175">
        <v>0.0</v>
      </c>
      <c r="V34" s="175">
        <v>0.0</v>
      </c>
      <c r="W34" s="176">
        <f t="shared" si="7"/>
        <v>0</v>
      </c>
      <c r="X34" s="175">
        <v>0.0</v>
      </c>
      <c r="Y34" s="175">
        <v>0.0</v>
      </c>
      <c r="Z34" s="176">
        <v>0.0</v>
      </c>
      <c r="AA34" s="175">
        <v>4.0</v>
      </c>
      <c r="AB34" s="175">
        <v>5.0</v>
      </c>
      <c r="AC34" s="176">
        <f>1+0</f>
        <v>1</v>
      </c>
      <c r="AD34" s="175">
        <v>8.0</v>
      </c>
      <c r="AE34" s="175">
        <v>13.0</v>
      </c>
      <c r="AF34" s="176">
        <f>2+7</f>
        <v>9</v>
      </c>
      <c r="AG34" s="177">
        <v>0.0</v>
      </c>
      <c r="AH34" s="177">
        <v>0.0</v>
      </c>
      <c r="AI34" s="178">
        <v>0.0</v>
      </c>
    </row>
    <row r="35" ht="11.25" customHeight="1">
      <c r="A35" s="173"/>
      <c r="B35" s="174" t="s">
        <v>10</v>
      </c>
      <c r="C35" s="175">
        <v>4.0</v>
      </c>
      <c r="D35" s="175">
        <v>6.0</v>
      </c>
      <c r="E35" s="176">
        <f t="shared" si="8"/>
        <v>14</v>
      </c>
      <c r="F35" s="175">
        <v>0.0</v>
      </c>
      <c r="G35" s="175">
        <v>0.0</v>
      </c>
      <c r="H35" s="176">
        <f t="shared" si="1"/>
        <v>0</v>
      </c>
      <c r="I35" s="175">
        <v>0.0</v>
      </c>
      <c r="J35" s="175">
        <v>0.0</v>
      </c>
      <c r="K35" s="176">
        <v>0.0</v>
      </c>
      <c r="L35" s="175">
        <v>0.0</v>
      </c>
      <c r="M35" s="175">
        <v>0.0</v>
      </c>
      <c r="N35" s="176">
        <v>0.0</v>
      </c>
      <c r="O35" s="175">
        <v>3.0</v>
      </c>
      <c r="P35" s="175">
        <v>2.0</v>
      </c>
      <c r="Q35" s="176">
        <f>1+1</f>
        <v>2</v>
      </c>
      <c r="R35" s="177">
        <v>0.0</v>
      </c>
      <c r="S35" s="177">
        <v>1.0</v>
      </c>
      <c r="T35" s="176">
        <f t="shared" si="9"/>
        <v>1</v>
      </c>
      <c r="U35" s="175">
        <v>0.0</v>
      </c>
      <c r="V35" s="175">
        <v>0.0</v>
      </c>
      <c r="W35" s="176">
        <f t="shared" si="7"/>
        <v>0</v>
      </c>
      <c r="X35" s="175">
        <v>0.0</v>
      </c>
      <c r="Y35" s="175">
        <v>0.0</v>
      </c>
      <c r="Z35" s="176">
        <v>0.0</v>
      </c>
      <c r="AA35" s="175">
        <v>1.0</v>
      </c>
      <c r="AB35" s="175">
        <v>3.0</v>
      </c>
      <c r="AC35" s="176">
        <f>3+0</f>
        <v>3</v>
      </c>
      <c r="AD35" s="175">
        <v>5.0</v>
      </c>
      <c r="AE35" s="175">
        <v>7.0</v>
      </c>
      <c r="AF35" s="176">
        <f>0+8</f>
        <v>8</v>
      </c>
      <c r="AG35" s="177">
        <v>0.0</v>
      </c>
      <c r="AH35" s="177">
        <v>0.0</v>
      </c>
      <c r="AI35" s="178">
        <v>0.0</v>
      </c>
    </row>
    <row r="36" ht="11.25" customHeight="1">
      <c r="A36" s="173"/>
      <c r="B36" s="174" t="s">
        <v>11</v>
      </c>
      <c r="C36" s="175">
        <v>2.0</v>
      </c>
      <c r="D36" s="175">
        <v>3.0</v>
      </c>
      <c r="E36" s="176">
        <f t="shared" si="8"/>
        <v>17</v>
      </c>
      <c r="F36" s="175">
        <v>0.0</v>
      </c>
      <c r="G36" s="175">
        <v>0.0</v>
      </c>
      <c r="H36" s="176">
        <f t="shared" si="1"/>
        <v>0</v>
      </c>
      <c r="I36" s="175">
        <v>0.0</v>
      </c>
      <c r="J36" s="175">
        <v>0.0</v>
      </c>
      <c r="K36" s="176">
        <v>0.0</v>
      </c>
      <c r="L36" s="175">
        <v>0.0</v>
      </c>
      <c r="M36" s="175">
        <v>0.0</v>
      </c>
      <c r="N36" s="176">
        <v>0.0</v>
      </c>
      <c r="O36" s="175">
        <v>1.0</v>
      </c>
      <c r="P36" s="175">
        <v>0.0</v>
      </c>
      <c r="Q36" s="176">
        <f>0+1</f>
        <v>1</v>
      </c>
      <c r="R36" s="177">
        <v>0.0</v>
      </c>
      <c r="S36" s="177">
        <v>1.0</v>
      </c>
      <c r="T36" s="176">
        <f t="shared" ref="T36:T37" si="10">0+0</f>
        <v>0</v>
      </c>
      <c r="U36" s="175">
        <v>0.0</v>
      </c>
      <c r="V36" s="175">
        <v>1.0</v>
      </c>
      <c r="W36" s="176">
        <f>0+1</f>
        <v>1</v>
      </c>
      <c r="X36" s="175">
        <v>0.0</v>
      </c>
      <c r="Y36" s="175">
        <v>0.0</v>
      </c>
      <c r="Z36" s="176">
        <v>0.0</v>
      </c>
      <c r="AA36" s="175">
        <v>1.0</v>
      </c>
      <c r="AB36" s="175">
        <v>1.0</v>
      </c>
      <c r="AC36" s="176">
        <f>1+1</f>
        <v>2</v>
      </c>
      <c r="AD36" s="175">
        <v>7.0</v>
      </c>
      <c r="AE36" s="175"/>
      <c r="AF36" s="176">
        <f>5+8</f>
        <v>13</v>
      </c>
      <c r="AG36" s="177">
        <v>0.0</v>
      </c>
      <c r="AH36" s="177">
        <v>0.0</v>
      </c>
      <c r="AI36" s="178">
        <v>0.0</v>
      </c>
    </row>
    <row r="37" ht="11.25" customHeight="1">
      <c r="A37" s="173"/>
      <c r="B37" s="174" t="s">
        <v>12</v>
      </c>
      <c r="C37" s="175">
        <v>7.0</v>
      </c>
      <c r="D37" s="175">
        <v>5.0</v>
      </c>
      <c r="E37" s="176">
        <f t="shared" si="8"/>
        <v>11</v>
      </c>
      <c r="F37" s="175">
        <v>0.0</v>
      </c>
      <c r="G37" s="175">
        <v>0.0</v>
      </c>
      <c r="H37" s="176">
        <f t="shared" si="1"/>
        <v>0</v>
      </c>
      <c r="I37" s="175">
        <v>0.0</v>
      </c>
      <c r="J37" s="175">
        <v>0.0</v>
      </c>
      <c r="K37" s="176">
        <v>0.0</v>
      </c>
      <c r="L37" s="175">
        <v>0.0</v>
      </c>
      <c r="M37" s="175">
        <v>0.0</v>
      </c>
      <c r="N37" s="176">
        <v>0.0</v>
      </c>
      <c r="O37" s="175">
        <v>0.0</v>
      </c>
      <c r="P37" s="175">
        <v>1.0</v>
      </c>
      <c r="Q37" s="176">
        <f>0+0</f>
        <v>0</v>
      </c>
      <c r="R37" s="177">
        <v>1.0</v>
      </c>
      <c r="S37" s="177">
        <v>0.0</v>
      </c>
      <c r="T37" s="176">
        <f t="shared" si="10"/>
        <v>0</v>
      </c>
      <c r="U37" s="175">
        <v>2.0</v>
      </c>
      <c r="V37" s="175">
        <v>1.0</v>
      </c>
      <c r="W37" s="176">
        <f t="shared" ref="W37:W39" si="11">0+0</f>
        <v>0</v>
      </c>
      <c r="X37" s="175">
        <v>0.0</v>
      </c>
      <c r="Y37" s="175">
        <v>0.0</v>
      </c>
      <c r="Z37" s="176">
        <v>0.0</v>
      </c>
      <c r="AA37" s="175">
        <v>4.0</v>
      </c>
      <c r="AB37" s="175">
        <v>3.0</v>
      </c>
      <c r="AC37" s="176">
        <f>3+1</f>
        <v>4</v>
      </c>
      <c r="AD37" s="175">
        <v>0.0</v>
      </c>
      <c r="AE37" s="175">
        <v>9.0</v>
      </c>
      <c r="AF37" s="176">
        <f>1+6</f>
        <v>7</v>
      </c>
      <c r="AG37" s="177">
        <v>0.0</v>
      </c>
      <c r="AH37" s="177">
        <v>0.0</v>
      </c>
      <c r="AI37" s="178">
        <v>0.0</v>
      </c>
    </row>
    <row r="38" ht="11.25" customHeight="1">
      <c r="A38" s="173"/>
      <c r="B38" s="174" t="s">
        <v>13</v>
      </c>
      <c r="C38" s="175">
        <v>3.0</v>
      </c>
      <c r="D38" s="175">
        <v>1.0</v>
      </c>
      <c r="E38" s="176">
        <f t="shared" si="8"/>
        <v>10</v>
      </c>
      <c r="F38" s="175">
        <v>0.0</v>
      </c>
      <c r="G38" s="175">
        <v>0.0</v>
      </c>
      <c r="H38" s="176">
        <f t="shared" si="1"/>
        <v>0</v>
      </c>
      <c r="I38" s="175">
        <v>0.0</v>
      </c>
      <c r="J38" s="175">
        <v>0.0</v>
      </c>
      <c r="K38" s="176">
        <v>0.0</v>
      </c>
      <c r="L38" s="175">
        <v>0.0</v>
      </c>
      <c r="M38" s="175">
        <v>0.0</v>
      </c>
      <c r="N38" s="176">
        <v>0.0</v>
      </c>
      <c r="O38" s="175">
        <v>0.0</v>
      </c>
      <c r="P38" s="175">
        <v>1.0</v>
      </c>
      <c r="Q38" s="176">
        <f>0+1</f>
        <v>1</v>
      </c>
      <c r="R38" s="177">
        <v>0.0</v>
      </c>
      <c r="S38" s="177">
        <v>0.0</v>
      </c>
      <c r="T38" s="176">
        <f>0+1</f>
        <v>1</v>
      </c>
      <c r="U38" s="175">
        <v>0.0</v>
      </c>
      <c r="V38" s="175">
        <v>0.0</v>
      </c>
      <c r="W38" s="176">
        <f t="shared" si="11"/>
        <v>0</v>
      </c>
      <c r="X38" s="175">
        <v>0.0</v>
      </c>
      <c r="Y38" s="175">
        <v>0.0</v>
      </c>
      <c r="Z38" s="176">
        <v>0.0</v>
      </c>
      <c r="AA38" s="175">
        <v>3.0</v>
      </c>
      <c r="AB38" s="175">
        <v>0.0</v>
      </c>
      <c r="AC38" s="176">
        <f>1+1</f>
        <v>2</v>
      </c>
      <c r="AD38" s="175">
        <v>4.0</v>
      </c>
      <c r="AE38" s="175">
        <v>2.0</v>
      </c>
      <c r="AF38" s="176">
        <f>1+5</f>
        <v>6</v>
      </c>
      <c r="AG38" s="177">
        <v>0.0</v>
      </c>
      <c r="AH38" s="177">
        <v>0.0</v>
      </c>
      <c r="AI38" s="178">
        <v>0.0</v>
      </c>
    </row>
    <row r="39" ht="11.25" customHeight="1">
      <c r="A39" s="173"/>
      <c r="B39" s="174" t="s">
        <v>14</v>
      </c>
      <c r="C39" s="175">
        <v>1.0</v>
      </c>
      <c r="D39" s="175">
        <v>6.0</v>
      </c>
      <c r="E39" s="176">
        <f t="shared" si="8"/>
        <v>7</v>
      </c>
      <c r="F39" s="175">
        <v>0.0</v>
      </c>
      <c r="G39" s="175">
        <v>1.0</v>
      </c>
      <c r="H39" s="176">
        <f t="shared" si="1"/>
        <v>0</v>
      </c>
      <c r="I39" s="175">
        <v>0.0</v>
      </c>
      <c r="J39" s="175">
        <v>1.0</v>
      </c>
      <c r="K39" s="176">
        <v>0.0</v>
      </c>
      <c r="L39" s="175">
        <v>0.0</v>
      </c>
      <c r="M39" s="175">
        <v>0.0</v>
      </c>
      <c r="N39" s="176">
        <v>0.0</v>
      </c>
      <c r="O39" s="175">
        <v>0.0</v>
      </c>
      <c r="P39" s="175">
        <v>1.0</v>
      </c>
      <c r="Q39" s="176">
        <f>0+2</f>
        <v>2</v>
      </c>
      <c r="R39" s="177">
        <v>0.0</v>
      </c>
      <c r="S39" s="177">
        <v>0.0</v>
      </c>
      <c r="T39" s="176">
        <f t="shared" ref="T39:T40" si="12">0+0</f>
        <v>0</v>
      </c>
      <c r="U39" s="175">
        <v>0.0</v>
      </c>
      <c r="V39" s="175">
        <v>0.0</v>
      </c>
      <c r="W39" s="176">
        <f t="shared" si="11"/>
        <v>0</v>
      </c>
      <c r="X39" s="175">
        <v>0.0</v>
      </c>
      <c r="Y39" s="175">
        <v>0.0</v>
      </c>
      <c r="Z39" s="176">
        <v>0.0</v>
      </c>
      <c r="AA39" s="175">
        <v>1.0</v>
      </c>
      <c r="AB39" s="175">
        <v>4.0</v>
      </c>
      <c r="AC39" s="176">
        <f>0+1</f>
        <v>1</v>
      </c>
      <c r="AD39" s="175">
        <v>3.0</v>
      </c>
      <c r="AE39" s="175">
        <v>7.0</v>
      </c>
      <c r="AF39" s="176">
        <f>2+2</f>
        <v>4</v>
      </c>
      <c r="AG39" s="177">
        <v>0.0</v>
      </c>
      <c r="AH39" s="177">
        <v>0.0</v>
      </c>
      <c r="AI39" s="178">
        <v>0.0</v>
      </c>
    </row>
    <row r="40" ht="11.25" customHeight="1">
      <c r="A40" s="173"/>
      <c r="B40" s="174" t="s">
        <v>15</v>
      </c>
      <c r="C40" s="175">
        <v>5.0</v>
      </c>
      <c r="D40" s="175">
        <v>4.0</v>
      </c>
      <c r="E40" s="176">
        <f t="shared" si="8"/>
        <v>6</v>
      </c>
      <c r="F40" s="175">
        <v>1.0</v>
      </c>
      <c r="G40" s="175">
        <v>0.0</v>
      </c>
      <c r="H40" s="176">
        <f t="shared" si="1"/>
        <v>0</v>
      </c>
      <c r="I40" s="175">
        <v>1.0</v>
      </c>
      <c r="J40" s="175">
        <v>0.0</v>
      </c>
      <c r="K40" s="176">
        <v>0.0</v>
      </c>
      <c r="L40" s="175">
        <v>0.0</v>
      </c>
      <c r="M40" s="175">
        <v>0.0</v>
      </c>
      <c r="N40" s="176">
        <v>0.0</v>
      </c>
      <c r="O40" s="175">
        <v>1.0</v>
      </c>
      <c r="P40" s="175">
        <v>1.0</v>
      </c>
      <c r="Q40" s="176">
        <f>0+0</f>
        <v>0</v>
      </c>
      <c r="R40" s="177">
        <v>0.0</v>
      </c>
      <c r="S40" s="177">
        <v>0.0</v>
      </c>
      <c r="T40" s="176">
        <f t="shared" si="12"/>
        <v>0</v>
      </c>
      <c r="U40" s="175">
        <v>1.0</v>
      </c>
      <c r="V40" s="175">
        <v>0.0</v>
      </c>
      <c r="W40" s="176">
        <f>0+1</f>
        <v>1</v>
      </c>
      <c r="X40" s="175">
        <v>0.0</v>
      </c>
      <c r="Y40" s="175">
        <v>0.0</v>
      </c>
      <c r="Z40" s="176">
        <v>0.0</v>
      </c>
      <c r="AA40" s="175">
        <v>2.0</v>
      </c>
      <c r="AB40" s="175">
        <v>3.0</v>
      </c>
      <c r="AC40" s="176">
        <f>1+0</f>
        <v>1</v>
      </c>
      <c r="AD40" s="175">
        <v>7.0</v>
      </c>
      <c r="AE40" s="175">
        <v>3.0</v>
      </c>
      <c r="AF40" s="176">
        <f>0+4</f>
        <v>4</v>
      </c>
      <c r="AG40" s="177">
        <v>0.0</v>
      </c>
      <c r="AH40" s="177">
        <v>0.0</v>
      </c>
      <c r="AI40" s="178">
        <v>0.0</v>
      </c>
    </row>
    <row r="41" ht="12.75" customHeight="1">
      <c r="A41" s="173"/>
      <c r="B41" s="174" t="s">
        <v>16</v>
      </c>
      <c r="C41" s="175">
        <v>1.0</v>
      </c>
      <c r="D41" s="175">
        <v>2.0</v>
      </c>
      <c r="E41" s="176">
        <f t="shared" si="8"/>
        <v>9</v>
      </c>
      <c r="F41" s="175">
        <v>0.0</v>
      </c>
      <c r="G41" s="175">
        <v>0.0</v>
      </c>
      <c r="H41" s="176">
        <f t="shared" si="1"/>
        <v>1</v>
      </c>
      <c r="I41" s="175">
        <v>0.0</v>
      </c>
      <c r="J41" s="175">
        <v>0.0</v>
      </c>
      <c r="K41" s="176">
        <v>1.0</v>
      </c>
      <c r="L41" s="175">
        <v>0.0</v>
      </c>
      <c r="M41" s="175">
        <v>0.0</v>
      </c>
      <c r="N41" s="176">
        <v>0.0</v>
      </c>
      <c r="O41" s="175">
        <v>0.0</v>
      </c>
      <c r="P41" s="175">
        <v>2.0</v>
      </c>
      <c r="Q41" s="176">
        <f>0+1</f>
        <v>1</v>
      </c>
      <c r="R41" s="177">
        <v>0.0</v>
      </c>
      <c r="S41" s="177">
        <v>0.0</v>
      </c>
      <c r="T41" s="176">
        <f>1+0</f>
        <v>1</v>
      </c>
      <c r="U41" s="175">
        <v>0.0</v>
      </c>
      <c r="V41" s="175">
        <v>0.0</v>
      </c>
      <c r="W41" s="176">
        <f>0+0</f>
        <v>0</v>
      </c>
      <c r="X41" s="175">
        <v>0.0</v>
      </c>
      <c r="Y41" s="175">
        <v>0.0</v>
      </c>
      <c r="Z41" s="176">
        <v>0.0</v>
      </c>
      <c r="AA41" s="175">
        <v>1.0</v>
      </c>
      <c r="AB41" s="175">
        <v>0.0</v>
      </c>
      <c r="AC41" s="176">
        <f>1+2</f>
        <v>3</v>
      </c>
      <c r="AD41" s="175">
        <v>2.0</v>
      </c>
      <c r="AE41" s="175">
        <v>6.0</v>
      </c>
      <c r="AF41" s="176">
        <f>0+3</f>
        <v>3</v>
      </c>
      <c r="AG41" s="177">
        <v>0.0</v>
      </c>
      <c r="AH41" s="177">
        <v>0.0</v>
      </c>
      <c r="AI41" s="178">
        <v>0.0</v>
      </c>
    </row>
    <row r="42" ht="11.25" customHeight="1">
      <c r="A42" s="174" t="s">
        <v>113</v>
      </c>
      <c r="C42" s="175">
        <v>175.0</v>
      </c>
      <c r="D42" s="175">
        <v>132.0</v>
      </c>
      <c r="E42" s="176">
        <f>SUM(H42,Q42,T42,W42,Z42,AC42)</f>
        <v>128</v>
      </c>
      <c r="F42" s="175">
        <v>5.0</v>
      </c>
      <c r="G42" s="175">
        <v>0.0</v>
      </c>
      <c r="H42" s="176">
        <f t="shared" si="1"/>
        <v>0</v>
      </c>
      <c r="I42" s="175">
        <v>5.0</v>
      </c>
      <c r="J42" s="175">
        <v>0.0</v>
      </c>
      <c r="K42" s="176">
        <f>SUM(K43:K52)</f>
        <v>0</v>
      </c>
      <c r="L42" s="175">
        <v>0.0</v>
      </c>
      <c r="M42" s="175">
        <v>0.0</v>
      </c>
      <c r="N42" s="176">
        <f>SUM(N43:N52)</f>
        <v>0</v>
      </c>
      <c r="O42" s="175">
        <v>4.0</v>
      </c>
      <c r="P42" s="175">
        <v>0.0</v>
      </c>
      <c r="Q42" s="176">
        <f>SUM(Q43:Q52)</f>
        <v>1</v>
      </c>
      <c r="R42" s="177">
        <v>2.0</v>
      </c>
      <c r="S42" s="177">
        <v>0.0</v>
      </c>
      <c r="T42" s="176">
        <f>SUM(T43:T52)</f>
        <v>0</v>
      </c>
      <c r="U42" s="175">
        <v>3.0</v>
      </c>
      <c r="V42" s="175">
        <v>0.0</v>
      </c>
      <c r="W42" s="176">
        <f>SUM(W43:W52)</f>
        <v>0</v>
      </c>
      <c r="X42" s="175">
        <v>41.0</v>
      </c>
      <c r="Y42" s="175">
        <v>15.0</v>
      </c>
      <c r="Z42" s="176">
        <f>SUM(Z43:Z52)</f>
        <v>29</v>
      </c>
      <c r="AA42" s="175">
        <v>120.0</v>
      </c>
      <c r="AB42" s="175">
        <v>117.0</v>
      </c>
      <c r="AC42" s="176">
        <f>SUM(AC43:AC52)</f>
        <v>98</v>
      </c>
      <c r="AD42" s="175">
        <v>5.0</v>
      </c>
      <c r="AE42" s="175">
        <v>1.0</v>
      </c>
      <c r="AF42" s="176">
        <f>SUM(AF43:AF52)</f>
        <v>0</v>
      </c>
      <c r="AG42" s="177">
        <v>59.0</v>
      </c>
      <c r="AH42" s="177">
        <v>57.0</v>
      </c>
      <c r="AI42" s="178">
        <f>SUM(AI43:AI52)</f>
        <v>54</v>
      </c>
    </row>
    <row r="43" ht="11.25" customHeight="1">
      <c r="A43" s="173"/>
      <c r="B43" s="174" t="s">
        <v>7</v>
      </c>
      <c r="C43" s="175">
        <v>28.0</v>
      </c>
      <c r="D43" s="175">
        <v>23.0</v>
      </c>
      <c r="E43" s="176">
        <f t="shared" ref="E43:E52" si="13">SUM(H43,Q43,T43,W43,Z43,AC43,AF43,AI43)</f>
        <v>30</v>
      </c>
      <c r="F43" s="175">
        <v>1.0</v>
      </c>
      <c r="G43" s="175">
        <v>0.0</v>
      </c>
      <c r="H43" s="176">
        <f t="shared" si="1"/>
        <v>0</v>
      </c>
      <c r="I43" s="175">
        <v>1.0</v>
      </c>
      <c r="J43" s="175">
        <v>0.0</v>
      </c>
      <c r="K43" s="176">
        <v>0.0</v>
      </c>
      <c r="L43" s="175">
        <v>0.0</v>
      </c>
      <c r="M43" s="175">
        <v>0.0</v>
      </c>
      <c r="N43" s="176">
        <v>0.0</v>
      </c>
      <c r="O43" s="175">
        <v>0.0</v>
      </c>
      <c r="P43" s="175">
        <v>0.0</v>
      </c>
      <c r="Q43" s="176">
        <v>0.0</v>
      </c>
      <c r="R43" s="177">
        <v>1.0</v>
      </c>
      <c r="S43" s="177">
        <v>0.0</v>
      </c>
      <c r="T43" s="176">
        <v>0.0</v>
      </c>
      <c r="U43" s="175">
        <v>0.0</v>
      </c>
      <c r="V43" s="175">
        <v>0.0</v>
      </c>
      <c r="W43" s="176">
        <v>0.0</v>
      </c>
      <c r="X43" s="175">
        <v>4.0</v>
      </c>
      <c r="Y43" s="175">
        <v>3.0</v>
      </c>
      <c r="Z43" s="176">
        <v>2.0</v>
      </c>
      <c r="AA43" s="175">
        <v>22.0</v>
      </c>
      <c r="AB43" s="175">
        <v>20.0</v>
      </c>
      <c r="AC43" s="176">
        <v>22.0</v>
      </c>
      <c r="AD43" s="175">
        <v>2.0</v>
      </c>
      <c r="AE43" s="175">
        <v>0.0</v>
      </c>
      <c r="AF43" s="176">
        <v>0.0</v>
      </c>
      <c r="AG43" s="177">
        <v>3.0</v>
      </c>
      <c r="AH43" s="177">
        <v>7.0</v>
      </c>
      <c r="AI43" s="178">
        <v>6.0</v>
      </c>
    </row>
    <row r="44" ht="11.25" customHeight="1">
      <c r="A44" s="173"/>
      <c r="B44" s="174" t="s">
        <v>8</v>
      </c>
      <c r="C44" s="175">
        <v>21.0</v>
      </c>
      <c r="D44" s="175">
        <v>15.0</v>
      </c>
      <c r="E44" s="176">
        <f t="shared" si="13"/>
        <v>21</v>
      </c>
      <c r="F44" s="175">
        <v>2.0</v>
      </c>
      <c r="G44" s="175">
        <v>0.0</v>
      </c>
      <c r="H44" s="176">
        <f t="shared" si="1"/>
        <v>0</v>
      </c>
      <c r="I44" s="175">
        <v>2.0</v>
      </c>
      <c r="J44" s="175">
        <v>0.0</v>
      </c>
      <c r="K44" s="176">
        <v>0.0</v>
      </c>
      <c r="L44" s="175">
        <v>0.0</v>
      </c>
      <c r="M44" s="175">
        <v>0.0</v>
      </c>
      <c r="N44" s="176">
        <v>0.0</v>
      </c>
      <c r="O44" s="175">
        <v>2.0</v>
      </c>
      <c r="P44" s="175">
        <v>0.0</v>
      </c>
      <c r="Q44" s="176">
        <v>0.0</v>
      </c>
      <c r="R44" s="177">
        <v>0.0</v>
      </c>
      <c r="S44" s="177">
        <v>0.0</v>
      </c>
      <c r="T44" s="176">
        <v>0.0</v>
      </c>
      <c r="U44" s="175">
        <v>0.0</v>
      </c>
      <c r="V44" s="175">
        <v>0.0</v>
      </c>
      <c r="W44" s="176">
        <v>0.0</v>
      </c>
      <c r="X44" s="175">
        <v>3.0</v>
      </c>
      <c r="Y44" s="175">
        <v>2.0</v>
      </c>
      <c r="Z44" s="176">
        <v>3.0</v>
      </c>
      <c r="AA44" s="175">
        <v>14.0</v>
      </c>
      <c r="AB44" s="175">
        <v>13.0</v>
      </c>
      <c r="AC44" s="176">
        <v>10.0</v>
      </c>
      <c r="AD44" s="175">
        <v>0.0</v>
      </c>
      <c r="AE44" s="175">
        <v>1.0</v>
      </c>
      <c r="AF44" s="176">
        <v>0.0</v>
      </c>
      <c r="AG44" s="177">
        <v>7.0</v>
      </c>
      <c r="AH44" s="177">
        <v>6.0</v>
      </c>
      <c r="AI44" s="178">
        <v>8.0</v>
      </c>
    </row>
    <row r="45" ht="11.25" customHeight="1">
      <c r="A45" s="173"/>
      <c r="B45" s="174" t="s">
        <v>9</v>
      </c>
      <c r="C45" s="175">
        <v>17.0</v>
      </c>
      <c r="D45" s="175">
        <v>14.0</v>
      </c>
      <c r="E45" s="176">
        <f t="shared" si="13"/>
        <v>34</v>
      </c>
      <c r="F45" s="175">
        <v>0.0</v>
      </c>
      <c r="G45" s="175">
        <v>0.0</v>
      </c>
      <c r="H45" s="176">
        <f t="shared" si="1"/>
        <v>0</v>
      </c>
      <c r="I45" s="175">
        <v>0.0</v>
      </c>
      <c r="J45" s="175">
        <v>0.0</v>
      </c>
      <c r="K45" s="176">
        <v>0.0</v>
      </c>
      <c r="L45" s="175">
        <v>0.0</v>
      </c>
      <c r="M45" s="175">
        <v>0.0</v>
      </c>
      <c r="N45" s="176">
        <v>0.0</v>
      </c>
      <c r="O45" s="175">
        <v>0.0</v>
      </c>
      <c r="P45" s="175">
        <v>0.0</v>
      </c>
      <c r="Q45" s="176">
        <v>0.0</v>
      </c>
      <c r="R45" s="177">
        <v>0.0</v>
      </c>
      <c r="S45" s="177">
        <v>0.0</v>
      </c>
      <c r="T45" s="176">
        <v>0.0</v>
      </c>
      <c r="U45" s="175">
        <v>0.0</v>
      </c>
      <c r="V45" s="175">
        <v>0.0</v>
      </c>
      <c r="W45" s="176">
        <v>0.0</v>
      </c>
      <c r="X45" s="175">
        <v>7.0</v>
      </c>
      <c r="Y45" s="175">
        <v>2.0</v>
      </c>
      <c r="Z45" s="176">
        <v>9.0</v>
      </c>
      <c r="AA45" s="175">
        <v>10.0</v>
      </c>
      <c r="AB45" s="175">
        <v>12.0</v>
      </c>
      <c r="AC45" s="176">
        <v>12.0</v>
      </c>
      <c r="AD45" s="175">
        <v>1.0</v>
      </c>
      <c r="AE45" s="175">
        <v>0.0</v>
      </c>
      <c r="AF45" s="176">
        <v>0.0</v>
      </c>
      <c r="AG45" s="177">
        <v>13.0</v>
      </c>
      <c r="AH45" s="177">
        <v>13.0</v>
      </c>
      <c r="AI45" s="178">
        <v>13.0</v>
      </c>
    </row>
    <row r="46" ht="11.25" customHeight="1">
      <c r="A46" s="173"/>
      <c r="B46" s="174" t="s">
        <v>10</v>
      </c>
      <c r="C46" s="175">
        <v>25.0</v>
      </c>
      <c r="D46" s="175">
        <v>18.0</v>
      </c>
      <c r="E46" s="176">
        <f t="shared" si="13"/>
        <v>22</v>
      </c>
      <c r="F46" s="175">
        <v>1.0</v>
      </c>
      <c r="G46" s="175">
        <v>0.0</v>
      </c>
      <c r="H46" s="176">
        <f t="shared" si="1"/>
        <v>0</v>
      </c>
      <c r="I46" s="175">
        <v>1.0</v>
      </c>
      <c r="J46" s="175">
        <v>0.0</v>
      </c>
      <c r="K46" s="176">
        <v>0.0</v>
      </c>
      <c r="L46" s="175">
        <v>0.0</v>
      </c>
      <c r="M46" s="175">
        <v>0.0</v>
      </c>
      <c r="N46" s="176">
        <v>0.0</v>
      </c>
      <c r="O46" s="175">
        <v>1.0</v>
      </c>
      <c r="P46" s="175">
        <v>0.0</v>
      </c>
      <c r="Q46" s="176">
        <v>1.0</v>
      </c>
      <c r="R46" s="177">
        <v>0.0</v>
      </c>
      <c r="S46" s="177">
        <v>0.0</v>
      </c>
      <c r="T46" s="176">
        <v>0.0</v>
      </c>
      <c r="U46" s="175">
        <v>0.0</v>
      </c>
      <c r="V46" s="175">
        <v>0.0</v>
      </c>
      <c r="W46" s="176">
        <v>0.0</v>
      </c>
      <c r="X46" s="175">
        <v>6.0</v>
      </c>
      <c r="Y46" s="175">
        <v>2.0</v>
      </c>
      <c r="Z46" s="176">
        <v>6.0</v>
      </c>
      <c r="AA46" s="175">
        <v>17.0</v>
      </c>
      <c r="AB46" s="175">
        <v>16.0</v>
      </c>
      <c r="AC46" s="176">
        <v>9.0</v>
      </c>
      <c r="AD46" s="175">
        <v>0.0</v>
      </c>
      <c r="AE46" s="175">
        <v>0.0</v>
      </c>
      <c r="AF46" s="176">
        <v>0.0</v>
      </c>
      <c r="AG46" s="177">
        <v>8.0</v>
      </c>
      <c r="AH46" s="177">
        <v>7.0</v>
      </c>
      <c r="AI46" s="178">
        <v>6.0</v>
      </c>
    </row>
    <row r="47" ht="11.25" customHeight="1">
      <c r="A47" s="173"/>
      <c r="B47" s="174" t="s">
        <v>11</v>
      </c>
      <c r="C47" s="175">
        <v>13.0</v>
      </c>
      <c r="D47" s="175">
        <v>7.0</v>
      </c>
      <c r="E47" s="176">
        <f t="shared" si="13"/>
        <v>18</v>
      </c>
      <c r="F47" s="175">
        <v>0.0</v>
      </c>
      <c r="G47" s="175">
        <v>0.0</v>
      </c>
      <c r="H47" s="176">
        <f t="shared" si="1"/>
        <v>0</v>
      </c>
      <c r="I47" s="175">
        <v>0.0</v>
      </c>
      <c r="J47" s="175">
        <v>0.0</v>
      </c>
      <c r="K47" s="176">
        <v>0.0</v>
      </c>
      <c r="L47" s="175">
        <v>0.0</v>
      </c>
      <c r="M47" s="175">
        <v>0.0</v>
      </c>
      <c r="N47" s="176">
        <v>0.0</v>
      </c>
      <c r="O47" s="175">
        <v>1.0</v>
      </c>
      <c r="P47" s="175">
        <v>0.0</v>
      </c>
      <c r="Q47" s="176">
        <v>0.0</v>
      </c>
      <c r="R47" s="177">
        <v>0.0</v>
      </c>
      <c r="S47" s="177">
        <v>0.0</v>
      </c>
      <c r="T47" s="176">
        <v>0.0</v>
      </c>
      <c r="U47" s="175">
        <v>1.0</v>
      </c>
      <c r="V47" s="175">
        <v>0.0</v>
      </c>
      <c r="W47" s="176">
        <v>0.0</v>
      </c>
      <c r="X47" s="175">
        <v>3.0</v>
      </c>
      <c r="Y47" s="175">
        <v>0.0</v>
      </c>
      <c r="Z47" s="176">
        <v>2.0</v>
      </c>
      <c r="AA47" s="175">
        <v>8.0</v>
      </c>
      <c r="AB47" s="175">
        <v>7.0</v>
      </c>
      <c r="AC47" s="176">
        <v>14.0</v>
      </c>
      <c r="AD47" s="175">
        <v>1.0</v>
      </c>
      <c r="AE47" s="175">
        <v>0.0</v>
      </c>
      <c r="AF47" s="176">
        <v>0.0</v>
      </c>
      <c r="AG47" s="177">
        <v>2.0</v>
      </c>
      <c r="AH47" s="177">
        <v>4.0</v>
      </c>
      <c r="AI47" s="178">
        <v>2.0</v>
      </c>
    </row>
    <row r="48" ht="11.25" customHeight="1">
      <c r="A48" s="173"/>
      <c r="B48" s="174" t="s">
        <v>12</v>
      </c>
      <c r="C48" s="175">
        <v>20.0</v>
      </c>
      <c r="D48" s="175">
        <v>20.0</v>
      </c>
      <c r="E48" s="176">
        <f t="shared" si="13"/>
        <v>12</v>
      </c>
      <c r="F48" s="175">
        <v>1.0</v>
      </c>
      <c r="G48" s="175">
        <v>0.0</v>
      </c>
      <c r="H48" s="176">
        <f t="shared" si="1"/>
        <v>0</v>
      </c>
      <c r="I48" s="175">
        <v>1.0</v>
      </c>
      <c r="J48" s="175">
        <v>0.0</v>
      </c>
      <c r="K48" s="176">
        <v>0.0</v>
      </c>
      <c r="L48" s="175">
        <v>0.0</v>
      </c>
      <c r="M48" s="175">
        <v>0.0</v>
      </c>
      <c r="N48" s="176">
        <v>0.0</v>
      </c>
      <c r="O48" s="175">
        <v>0.0</v>
      </c>
      <c r="P48" s="175">
        <v>0.0</v>
      </c>
      <c r="Q48" s="176">
        <v>0.0</v>
      </c>
      <c r="R48" s="177">
        <v>0.0</v>
      </c>
      <c r="S48" s="177">
        <v>0.0</v>
      </c>
      <c r="T48" s="176">
        <v>0.0</v>
      </c>
      <c r="U48" s="175">
        <v>0.0</v>
      </c>
      <c r="V48" s="175">
        <v>0.0</v>
      </c>
      <c r="W48" s="176">
        <v>0.0</v>
      </c>
      <c r="X48" s="175">
        <v>8.0</v>
      </c>
      <c r="Y48" s="175">
        <v>4.0</v>
      </c>
      <c r="Z48" s="176">
        <v>2.0</v>
      </c>
      <c r="AA48" s="175">
        <v>11.0</v>
      </c>
      <c r="AB48" s="175">
        <v>16.0</v>
      </c>
      <c r="AC48" s="176">
        <v>6.0</v>
      </c>
      <c r="AD48" s="175">
        <v>0.0</v>
      </c>
      <c r="AE48" s="175">
        <v>0.0</v>
      </c>
      <c r="AF48" s="176">
        <v>0.0</v>
      </c>
      <c r="AG48" s="177">
        <v>9.0</v>
      </c>
      <c r="AH48" s="177">
        <v>1.0</v>
      </c>
      <c r="AI48" s="178">
        <v>4.0</v>
      </c>
    </row>
    <row r="49" ht="11.25" customHeight="1">
      <c r="A49" s="173"/>
      <c r="B49" s="174" t="s">
        <v>13</v>
      </c>
      <c r="C49" s="175">
        <v>9.0</v>
      </c>
      <c r="D49" s="175">
        <v>9.0</v>
      </c>
      <c r="E49" s="176">
        <f t="shared" si="13"/>
        <v>12</v>
      </c>
      <c r="F49" s="175">
        <v>0.0</v>
      </c>
      <c r="G49" s="175">
        <v>0.0</v>
      </c>
      <c r="H49" s="176">
        <f t="shared" si="1"/>
        <v>0</v>
      </c>
      <c r="I49" s="175">
        <v>0.0</v>
      </c>
      <c r="J49" s="175">
        <v>0.0</v>
      </c>
      <c r="K49" s="176">
        <v>0.0</v>
      </c>
      <c r="L49" s="175">
        <v>0.0</v>
      </c>
      <c r="M49" s="175">
        <v>0.0</v>
      </c>
      <c r="N49" s="176">
        <v>0.0</v>
      </c>
      <c r="O49" s="175">
        <v>0.0</v>
      </c>
      <c r="P49" s="175">
        <v>0.0</v>
      </c>
      <c r="Q49" s="176">
        <v>0.0</v>
      </c>
      <c r="R49" s="177">
        <v>0.0</v>
      </c>
      <c r="S49" s="177">
        <v>0.0</v>
      </c>
      <c r="T49" s="176">
        <v>0.0</v>
      </c>
      <c r="U49" s="175">
        <v>1.0</v>
      </c>
      <c r="V49" s="175">
        <v>0.0</v>
      </c>
      <c r="W49" s="176">
        <v>0.0</v>
      </c>
      <c r="X49" s="175">
        <v>2.0</v>
      </c>
      <c r="Y49" s="175">
        <v>1.0</v>
      </c>
      <c r="Z49" s="176">
        <v>1.0</v>
      </c>
      <c r="AA49" s="175">
        <v>6.0</v>
      </c>
      <c r="AB49" s="175">
        <v>8.0</v>
      </c>
      <c r="AC49" s="176">
        <v>8.0</v>
      </c>
      <c r="AD49" s="175">
        <v>0.0</v>
      </c>
      <c r="AE49" s="175">
        <v>0.0</v>
      </c>
      <c r="AF49" s="176">
        <v>0.0</v>
      </c>
      <c r="AG49" s="177">
        <v>8.0</v>
      </c>
      <c r="AH49" s="177">
        <v>2.0</v>
      </c>
      <c r="AI49" s="178">
        <v>3.0</v>
      </c>
    </row>
    <row r="50" ht="11.25" customHeight="1">
      <c r="A50" s="173"/>
      <c r="B50" s="174" t="s">
        <v>14</v>
      </c>
      <c r="C50" s="175">
        <v>8.0</v>
      </c>
      <c r="D50" s="175">
        <v>5.0</v>
      </c>
      <c r="E50" s="176">
        <f t="shared" si="13"/>
        <v>11</v>
      </c>
      <c r="F50" s="175">
        <v>0.0</v>
      </c>
      <c r="G50" s="175">
        <v>0.0</v>
      </c>
      <c r="H50" s="176">
        <f t="shared" si="1"/>
        <v>0</v>
      </c>
      <c r="I50" s="175">
        <v>0.0</v>
      </c>
      <c r="J50" s="175">
        <v>0.0</v>
      </c>
      <c r="K50" s="176">
        <v>0.0</v>
      </c>
      <c r="L50" s="175">
        <v>0.0</v>
      </c>
      <c r="M50" s="175">
        <v>0.0</v>
      </c>
      <c r="N50" s="176">
        <v>0.0</v>
      </c>
      <c r="O50" s="175">
        <v>0.0</v>
      </c>
      <c r="P50" s="175">
        <v>0.0</v>
      </c>
      <c r="Q50" s="176">
        <v>0.0</v>
      </c>
      <c r="R50" s="177">
        <v>0.0</v>
      </c>
      <c r="S50" s="177">
        <v>0.0</v>
      </c>
      <c r="T50" s="176">
        <v>0.0</v>
      </c>
      <c r="U50" s="175">
        <v>0.0</v>
      </c>
      <c r="V50" s="175">
        <v>0.0</v>
      </c>
      <c r="W50" s="176">
        <v>0.0</v>
      </c>
      <c r="X50" s="175">
        <v>0.0</v>
      </c>
      <c r="Y50" s="175">
        <v>0.0</v>
      </c>
      <c r="Z50" s="176">
        <v>1.0</v>
      </c>
      <c r="AA50" s="175">
        <v>8.0</v>
      </c>
      <c r="AB50" s="175">
        <v>5.0</v>
      </c>
      <c r="AC50" s="176">
        <v>4.0</v>
      </c>
      <c r="AD50" s="175">
        <v>0.0</v>
      </c>
      <c r="AE50" s="175">
        <v>0.0</v>
      </c>
      <c r="AF50" s="176">
        <v>0.0</v>
      </c>
      <c r="AG50" s="177">
        <v>2.0</v>
      </c>
      <c r="AH50" s="177">
        <v>7.0</v>
      </c>
      <c r="AI50" s="178">
        <v>6.0</v>
      </c>
    </row>
    <row r="51" ht="11.25" customHeight="1">
      <c r="A51" s="173"/>
      <c r="B51" s="174" t="s">
        <v>15</v>
      </c>
      <c r="C51" s="175">
        <v>22.0</v>
      </c>
      <c r="D51" s="175">
        <v>11.0</v>
      </c>
      <c r="E51" s="176">
        <f t="shared" si="13"/>
        <v>14</v>
      </c>
      <c r="F51" s="175">
        <v>0.0</v>
      </c>
      <c r="G51" s="175">
        <v>0.0</v>
      </c>
      <c r="H51" s="176">
        <f t="shared" si="1"/>
        <v>0</v>
      </c>
      <c r="I51" s="175">
        <v>0.0</v>
      </c>
      <c r="J51" s="175">
        <v>0.0</v>
      </c>
      <c r="K51" s="176">
        <v>0.0</v>
      </c>
      <c r="L51" s="175">
        <v>0.0</v>
      </c>
      <c r="M51" s="175">
        <v>0.0</v>
      </c>
      <c r="N51" s="176">
        <v>0.0</v>
      </c>
      <c r="O51" s="175">
        <v>0.0</v>
      </c>
      <c r="P51" s="175">
        <v>0.0</v>
      </c>
      <c r="Q51" s="176">
        <v>0.0</v>
      </c>
      <c r="R51" s="177">
        <v>1.0</v>
      </c>
      <c r="S51" s="177">
        <v>0.0</v>
      </c>
      <c r="T51" s="176">
        <v>0.0</v>
      </c>
      <c r="U51" s="175">
        <v>1.0</v>
      </c>
      <c r="V51" s="175">
        <v>0.0</v>
      </c>
      <c r="W51" s="176">
        <v>0.0</v>
      </c>
      <c r="X51" s="175">
        <v>4.0</v>
      </c>
      <c r="Y51" s="175">
        <v>1.0</v>
      </c>
      <c r="Z51" s="176">
        <v>3.0</v>
      </c>
      <c r="AA51" s="175">
        <v>16.0</v>
      </c>
      <c r="AB51" s="175">
        <v>10.0</v>
      </c>
      <c r="AC51" s="176">
        <v>7.0</v>
      </c>
      <c r="AD51" s="175">
        <v>0.0</v>
      </c>
      <c r="AE51" s="175">
        <v>0.0</v>
      </c>
      <c r="AF51" s="176">
        <v>0.0</v>
      </c>
      <c r="AG51" s="177">
        <v>4.0</v>
      </c>
      <c r="AH51" s="177">
        <v>5.0</v>
      </c>
      <c r="AI51" s="178">
        <v>4.0</v>
      </c>
    </row>
    <row r="52" ht="12.0" customHeight="1">
      <c r="A52" s="173"/>
      <c r="B52" s="174" t="s">
        <v>16</v>
      </c>
      <c r="C52" s="175">
        <v>12.0</v>
      </c>
      <c r="D52" s="175">
        <v>10.0</v>
      </c>
      <c r="E52" s="176">
        <f t="shared" si="13"/>
        <v>8</v>
      </c>
      <c r="F52" s="175">
        <v>0.0</v>
      </c>
      <c r="G52" s="175">
        <v>0.0</v>
      </c>
      <c r="H52" s="176">
        <f t="shared" si="1"/>
        <v>0</v>
      </c>
      <c r="I52" s="175">
        <v>0.0</v>
      </c>
      <c r="J52" s="175">
        <v>0.0</v>
      </c>
      <c r="K52" s="176">
        <v>0.0</v>
      </c>
      <c r="L52" s="175">
        <v>0.0</v>
      </c>
      <c r="M52" s="175">
        <v>0.0</v>
      </c>
      <c r="N52" s="176">
        <v>0.0</v>
      </c>
      <c r="O52" s="175">
        <v>0.0</v>
      </c>
      <c r="P52" s="175">
        <v>0.0</v>
      </c>
      <c r="Q52" s="176">
        <v>0.0</v>
      </c>
      <c r="R52" s="177">
        <v>0.0</v>
      </c>
      <c r="S52" s="177">
        <v>0.0</v>
      </c>
      <c r="T52" s="176">
        <v>0.0</v>
      </c>
      <c r="U52" s="175">
        <v>0.0</v>
      </c>
      <c r="V52" s="175">
        <v>0.0</v>
      </c>
      <c r="W52" s="176">
        <v>0.0</v>
      </c>
      <c r="X52" s="175">
        <v>4.0</v>
      </c>
      <c r="Y52" s="175">
        <v>0.0</v>
      </c>
      <c r="Z52" s="176">
        <v>0.0</v>
      </c>
      <c r="AA52" s="175">
        <v>8.0</v>
      </c>
      <c r="AB52" s="175">
        <v>10.0</v>
      </c>
      <c r="AC52" s="176">
        <v>6.0</v>
      </c>
      <c r="AD52" s="175">
        <v>1.0</v>
      </c>
      <c r="AE52" s="175">
        <v>0.0</v>
      </c>
      <c r="AF52" s="176">
        <v>0.0</v>
      </c>
      <c r="AG52" s="177">
        <v>3.0</v>
      </c>
      <c r="AH52" s="177">
        <v>5.0</v>
      </c>
      <c r="AI52" s="178">
        <v>2.0</v>
      </c>
    </row>
    <row r="53" ht="11.25" customHeight="1">
      <c r="A53" s="174" t="s">
        <v>114</v>
      </c>
      <c r="C53" s="175">
        <v>5.0</v>
      </c>
      <c r="D53" s="175">
        <v>2.0</v>
      </c>
      <c r="E53" s="176">
        <f>SUM(H53,Q53,T53,W53,Z53,AC53)</f>
        <v>3</v>
      </c>
      <c r="F53" s="175">
        <v>0.0</v>
      </c>
      <c r="G53" s="175">
        <v>0.0</v>
      </c>
      <c r="H53" s="176">
        <f t="shared" si="1"/>
        <v>0</v>
      </c>
      <c r="I53" s="175">
        <v>0.0</v>
      </c>
      <c r="J53" s="175">
        <v>0.0</v>
      </c>
      <c r="K53" s="176">
        <f>SUM(K54:K63)</f>
        <v>0</v>
      </c>
      <c r="L53" s="175">
        <v>0.0</v>
      </c>
      <c r="M53" s="175">
        <v>0.0</v>
      </c>
      <c r="N53" s="176">
        <f>SUM(N54:N63)</f>
        <v>0</v>
      </c>
      <c r="O53" s="175">
        <v>0.0</v>
      </c>
      <c r="P53" s="175">
        <v>0.0</v>
      </c>
      <c r="Q53" s="176">
        <f>SUM(Q54:Q63)</f>
        <v>0</v>
      </c>
      <c r="R53" s="177">
        <v>0.0</v>
      </c>
      <c r="S53" s="177">
        <v>0.0</v>
      </c>
      <c r="T53" s="176">
        <f>SUM(T54:T63)</f>
        <v>0</v>
      </c>
      <c r="U53" s="175">
        <v>0.0</v>
      </c>
      <c r="V53" s="175">
        <v>0.0</v>
      </c>
      <c r="W53" s="176">
        <f>SUM(W54:W63)</f>
        <v>1</v>
      </c>
      <c r="X53" s="175">
        <v>0.0</v>
      </c>
      <c r="Y53" s="175">
        <v>0.0</v>
      </c>
      <c r="Z53" s="176">
        <f>SUM(Z54:Z63)</f>
        <v>0</v>
      </c>
      <c r="AA53" s="175">
        <v>5.0</v>
      </c>
      <c r="AB53" s="175">
        <v>2.0</v>
      </c>
      <c r="AC53" s="176">
        <f>SUM(AC54:AC63)</f>
        <v>2</v>
      </c>
      <c r="AD53" s="175">
        <v>2.0</v>
      </c>
      <c r="AE53" s="175">
        <v>0.0</v>
      </c>
      <c r="AF53" s="176">
        <f>SUM(AF54:AF63)</f>
        <v>5</v>
      </c>
      <c r="AG53" s="177">
        <v>0.0</v>
      </c>
      <c r="AH53" s="177">
        <v>0.0</v>
      </c>
      <c r="AI53" s="178">
        <f>SUM(AI54:AI63)</f>
        <v>0</v>
      </c>
    </row>
    <row r="54" ht="11.25" customHeight="1">
      <c r="A54" s="173"/>
      <c r="B54" s="174" t="s">
        <v>7</v>
      </c>
      <c r="C54" s="175">
        <v>1.0</v>
      </c>
      <c r="D54" s="175">
        <v>0.0</v>
      </c>
      <c r="E54" s="176">
        <f t="shared" ref="E54:E63" si="14">SUM(H54,Q54,T54,W54,Z54,AC54,AF54,AI54)</f>
        <v>1</v>
      </c>
      <c r="F54" s="175">
        <v>0.0</v>
      </c>
      <c r="G54" s="175">
        <v>0.0</v>
      </c>
      <c r="H54" s="176">
        <f t="shared" si="1"/>
        <v>0</v>
      </c>
      <c r="I54" s="175">
        <v>0.0</v>
      </c>
      <c r="J54" s="175">
        <v>0.0</v>
      </c>
      <c r="K54" s="176">
        <v>0.0</v>
      </c>
      <c r="L54" s="175">
        <v>0.0</v>
      </c>
      <c r="M54" s="175">
        <v>0.0</v>
      </c>
      <c r="N54" s="176">
        <v>0.0</v>
      </c>
      <c r="O54" s="175">
        <v>0.0</v>
      </c>
      <c r="P54" s="175">
        <v>0.0</v>
      </c>
      <c r="Q54" s="176">
        <v>0.0</v>
      </c>
      <c r="R54" s="177">
        <v>0.0</v>
      </c>
      <c r="S54" s="177">
        <v>0.0</v>
      </c>
      <c r="T54" s="176">
        <v>0.0</v>
      </c>
      <c r="U54" s="175">
        <v>0.0</v>
      </c>
      <c r="V54" s="175">
        <v>0.0</v>
      </c>
      <c r="W54" s="176">
        <v>0.0</v>
      </c>
      <c r="X54" s="175">
        <v>0.0</v>
      </c>
      <c r="Y54" s="175">
        <v>0.0</v>
      </c>
      <c r="Z54" s="176">
        <v>0.0</v>
      </c>
      <c r="AA54" s="175">
        <v>1.0</v>
      </c>
      <c r="AB54" s="175">
        <v>0.0</v>
      </c>
      <c r="AC54" s="176">
        <v>1.0</v>
      </c>
      <c r="AD54" s="175">
        <v>0.0</v>
      </c>
      <c r="AE54" s="175">
        <v>0.0</v>
      </c>
      <c r="AF54" s="176">
        <v>0.0</v>
      </c>
      <c r="AG54" s="177">
        <v>0.0</v>
      </c>
      <c r="AH54" s="177">
        <v>0.0</v>
      </c>
      <c r="AI54" s="178">
        <v>0.0</v>
      </c>
    </row>
    <row r="55" ht="11.25" customHeight="1">
      <c r="A55" s="173"/>
      <c r="B55" s="174" t="s">
        <v>8</v>
      </c>
      <c r="C55" s="175">
        <v>0.0</v>
      </c>
      <c r="D55" s="175">
        <v>0.0</v>
      </c>
      <c r="E55" s="176">
        <f t="shared" si="14"/>
        <v>1</v>
      </c>
      <c r="F55" s="175">
        <v>0.0</v>
      </c>
      <c r="G55" s="175">
        <v>0.0</v>
      </c>
      <c r="H55" s="176">
        <f t="shared" si="1"/>
        <v>0</v>
      </c>
      <c r="I55" s="175">
        <v>0.0</v>
      </c>
      <c r="J55" s="175">
        <v>0.0</v>
      </c>
      <c r="K55" s="176">
        <v>0.0</v>
      </c>
      <c r="L55" s="175">
        <v>0.0</v>
      </c>
      <c r="M55" s="175">
        <v>0.0</v>
      </c>
      <c r="N55" s="176">
        <v>0.0</v>
      </c>
      <c r="O55" s="175">
        <v>0.0</v>
      </c>
      <c r="P55" s="175">
        <v>0.0</v>
      </c>
      <c r="Q55" s="176">
        <v>0.0</v>
      </c>
      <c r="R55" s="177">
        <v>0.0</v>
      </c>
      <c r="S55" s="177">
        <v>0.0</v>
      </c>
      <c r="T55" s="176">
        <v>0.0</v>
      </c>
      <c r="U55" s="175">
        <v>0.0</v>
      </c>
      <c r="V55" s="175">
        <v>0.0</v>
      </c>
      <c r="W55" s="176">
        <v>0.0</v>
      </c>
      <c r="X55" s="175">
        <v>0.0</v>
      </c>
      <c r="Y55" s="175">
        <v>0.0</v>
      </c>
      <c r="Z55" s="176">
        <v>0.0</v>
      </c>
      <c r="AA55" s="175">
        <v>0.0</v>
      </c>
      <c r="AB55" s="175">
        <v>0.0</v>
      </c>
      <c r="AC55" s="176">
        <v>1.0</v>
      </c>
      <c r="AD55" s="175">
        <v>1.0</v>
      </c>
      <c r="AE55" s="175">
        <v>0.0</v>
      </c>
      <c r="AF55" s="176">
        <v>0.0</v>
      </c>
      <c r="AG55" s="177">
        <v>0.0</v>
      </c>
      <c r="AH55" s="177">
        <v>0.0</v>
      </c>
      <c r="AI55" s="178">
        <v>0.0</v>
      </c>
    </row>
    <row r="56" ht="11.25" customHeight="1">
      <c r="A56" s="173"/>
      <c r="B56" s="174" t="s">
        <v>9</v>
      </c>
      <c r="C56" s="175">
        <v>1.0</v>
      </c>
      <c r="D56" s="175">
        <v>0.0</v>
      </c>
      <c r="E56" s="176">
        <f t="shared" si="14"/>
        <v>3</v>
      </c>
      <c r="F56" s="175">
        <v>0.0</v>
      </c>
      <c r="G56" s="175">
        <v>0.0</v>
      </c>
      <c r="H56" s="176">
        <f t="shared" si="1"/>
        <v>0</v>
      </c>
      <c r="I56" s="175">
        <v>0.0</v>
      </c>
      <c r="J56" s="175">
        <v>0.0</v>
      </c>
      <c r="K56" s="176">
        <v>0.0</v>
      </c>
      <c r="L56" s="175">
        <v>0.0</v>
      </c>
      <c r="M56" s="175">
        <v>0.0</v>
      </c>
      <c r="N56" s="176">
        <v>0.0</v>
      </c>
      <c r="O56" s="175">
        <v>0.0</v>
      </c>
      <c r="P56" s="175">
        <v>0.0</v>
      </c>
      <c r="Q56" s="176">
        <v>0.0</v>
      </c>
      <c r="R56" s="177">
        <v>0.0</v>
      </c>
      <c r="S56" s="177">
        <v>0.0</v>
      </c>
      <c r="T56" s="176">
        <v>0.0</v>
      </c>
      <c r="U56" s="175">
        <v>0.0</v>
      </c>
      <c r="V56" s="175">
        <v>0.0</v>
      </c>
      <c r="W56" s="176">
        <v>0.0</v>
      </c>
      <c r="X56" s="175">
        <v>0.0</v>
      </c>
      <c r="Y56" s="175">
        <v>0.0</v>
      </c>
      <c r="Z56" s="176">
        <v>0.0</v>
      </c>
      <c r="AA56" s="175">
        <v>1.0</v>
      </c>
      <c r="AB56" s="175">
        <v>0.0</v>
      </c>
      <c r="AC56" s="176">
        <v>0.0</v>
      </c>
      <c r="AD56" s="175">
        <v>0.0</v>
      </c>
      <c r="AE56" s="175">
        <v>0.0</v>
      </c>
      <c r="AF56" s="176">
        <v>3.0</v>
      </c>
      <c r="AG56" s="177">
        <v>0.0</v>
      </c>
      <c r="AH56" s="177">
        <v>0.0</v>
      </c>
      <c r="AI56" s="178">
        <v>0.0</v>
      </c>
    </row>
    <row r="57" ht="11.25" customHeight="1">
      <c r="A57" s="173"/>
      <c r="B57" s="174" t="s">
        <v>10</v>
      </c>
      <c r="C57" s="175">
        <v>0.0</v>
      </c>
      <c r="D57" s="175">
        <v>1.0</v>
      </c>
      <c r="E57" s="176">
        <f t="shared" si="14"/>
        <v>0</v>
      </c>
      <c r="F57" s="175">
        <v>0.0</v>
      </c>
      <c r="G57" s="175">
        <v>0.0</v>
      </c>
      <c r="H57" s="176">
        <f t="shared" si="1"/>
        <v>0</v>
      </c>
      <c r="I57" s="175">
        <v>0.0</v>
      </c>
      <c r="J57" s="175">
        <v>0.0</v>
      </c>
      <c r="K57" s="176">
        <v>0.0</v>
      </c>
      <c r="L57" s="175">
        <v>0.0</v>
      </c>
      <c r="M57" s="175">
        <v>0.0</v>
      </c>
      <c r="N57" s="176">
        <v>0.0</v>
      </c>
      <c r="O57" s="175">
        <v>0.0</v>
      </c>
      <c r="P57" s="175">
        <v>0.0</v>
      </c>
      <c r="Q57" s="176">
        <v>0.0</v>
      </c>
      <c r="R57" s="177">
        <v>0.0</v>
      </c>
      <c r="S57" s="177">
        <v>0.0</v>
      </c>
      <c r="T57" s="176">
        <v>0.0</v>
      </c>
      <c r="U57" s="175">
        <v>0.0</v>
      </c>
      <c r="V57" s="175">
        <v>0.0</v>
      </c>
      <c r="W57" s="176">
        <v>0.0</v>
      </c>
      <c r="X57" s="175">
        <v>0.0</v>
      </c>
      <c r="Y57" s="175">
        <v>0.0</v>
      </c>
      <c r="Z57" s="176">
        <v>0.0</v>
      </c>
      <c r="AA57" s="175">
        <v>0.0</v>
      </c>
      <c r="AB57" s="175">
        <v>1.0</v>
      </c>
      <c r="AC57" s="176">
        <v>0.0</v>
      </c>
      <c r="AD57" s="175">
        <v>1.0</v>
      </c>
      <c r="AE57" s="175">
        <v>0.0</v>
      </c>
      <c r="AF57" s="176">
        <v>0.0</v>
      </c>
      <c r="AG57" s="177">
        <v>0.0</v>
      </c>
      <c r="AH57" s="177">
        <v>0.0</v>
      </c>
      <c r="AI57" s="178">
        <v>0.0</v>
      </c>
    </row>
    <row r="58" ht="11.25" customHeight="1">
      <c r="A58" s="173"/>
      <c r="B58" s="174" t="s">
        <v>11</v>
      </c>
      <c r="C58" s="175">
        <v>1.0</v>
      </c>
      <c r="D58" s="175">
        <v>0.0</v>
      </c>
      <c r="E58" s="176">
        <f t="shared" si="14"/>
        <v>1</v>
      </c>
      <c r="F58" s="175">
        <v>0.0</v>
      </c>
      <c r="G58" s="175">
        <v>0.0</v>
      </c>
      <c r="H58" s="176">
        <f t="shared" si="1"/>
        <v>0</v>
      </c>
      <c r="I58" s="175">
        <v>0.0</v>
      </c>
      <c r="J58" s="175">
        <v>0.0</v>
      </c>
      <c r="K58" s="176">
        <v>0.0</v>
      </c>
      <c r="L58" s="175">
        <v>0.0</v>
      </c>
      <c r="M58" s="175">
        <v>0.0</v>
      </c>
      <c r="N58" s="176">
        <v>0.0</v>
      </c>
      <c r="O58" s="175">
        <v>0.0</v>
      </c>
      <c r="P58" s="175">
        <v>0.0</v>
      </c>
      <c r="Q58" s="176">
        <v>0.0</v>
      </c>
      <c r="R58" s="177">
        <v>0.0</v>
      </c>
      <c r="S58" s="177">
        <v>0.0</v>
      </c>
      <c r="T58" s="176">
        <v>0.0</v>
      </c>
      <c r="U58" s="175">
        <v>0.0</v>
      </c>
      <c r="V58" s="175">
        <v>0.0</v>
      </c>
      <c r="W58" s="176">
        <v>1.0</v>
      </c>
      <c r="X58" s="175">
        <v>0.0</v>
      </c>
      <c r="Y58" s="175">
        <v>0.0</v>
      </c>
      <c r="Z58" s="176">
        <v>0.0</v>
      </c>
      <c r="AA58" s="175">
        <v>1.0</v>
      </c>
      <c r="AB58" s="175">
        <v>0.0</v>
      </c>
      <c r="AC58" s="176">
        <v>0.0</v>
      </c>
      <c r="AD58" s="175">
        <v>0.0</v>
      </c>
      <c r="AE58" s="175">
        <v>0.0</v>
      </c>
      <c r="AF58" s="176">
        <v>0.0</v>
      </c>
      <c r="AG58" s="177">
        <v>0.0</v>
      </c>
      <c r="AH58" s="177">
        <v>0.0</v>
      </c>
      <c r="AI58" s="178">
        <v>0.0</v>
      </c>
    </row>
    <row r="59" ht="11.25" customHeight="1">
      <c r="A59" s="173"/>
      <c r="B59" s="174" t="s">
        <v>12</v>
      </c>
      <c r="C59" s="175">
        <v>1.0</v>
      </c>
      <c r="D59" s="175">
        <v>1.0</v>
      </c>
      <c r="E59" s="176">
        <f t="shared" si="14"/>
        <v>0</v>
      </c>
      <c r="F59" s="175">
        <v>0.0</v>
      </c>
      <c r="G59" s="175">
        <v>0.0</v>
      </c>
      <c r="H59" s="176">
        <f t="shared" si="1"/>
        <v>0</v>
      </c>
      <c r="I59" s="175">
        <v>0.0</v>
      </c>
      <c r="J59" s="175">
        <v>0.0</v>
      </c>
      <c r="K59" s="176">
        <v>0.0</v>
      </c>
      <c r="L59" s="175">
        <v>0.0</v>
      </c>
      <c r="M59" s="175">
        <v>0.0</v>
      </c>
      <c r="N59" s="176">
        <v>0.0</v>
      </c>
      <c r="O59" s="175">
        <v>0.0</v>
      </c>
      <c r="P59" s="175">
        <v>0.0</v>
      </c>
      <c r="Q59" s="176">
        <v>0.0</v>
      </c>
      <c r="R59" s="177">
        <v>0.0</v>
      </c>
      <c r="S59" s="177">
        <v>0.0</v>
      </c>
      <c r="T59" s="176">
        <v>0.0</v>
      </c>
      <c r="U59" s="175">
        <v>0.0</v>
      </c>
      <c r="V59" s="175">
        <v>0.0</v>
      </c>
      <c r="W59" s="176">
        <v>0.0</v>
      </c>
      <c r="X59" s="175">
        <v>0.0</v>
      </c>
      <c r="Y59" s="175">
        <v>0.0</v>
      </c>
      <c r="Z59" s="176">
        <v>0.0</v>
      </c>
      <c r="AA59" s="175">
        <v>1.0</v>
      </c>
      <c r="AB59" s="175">
        <v>1.0</v>
      </c>
      <c r="AC59" s="176">
        <v>0.0</v>
      </c>
      <c r="AD59" s="175">
        <v>0.0</v>
      </c>
      <c r="AE59" s="175">
        <v>0.0</v>
      </c>
      <c r="AF59" s="176">
        <v>0.0</v>
      </c>
      <c r="AG59" s="177">
        <v>0.0</v>
      </c>
      <c r="AH59" s="177">
        <v>0.0</v>
      </c>
      <c r="AI59" s="178">
        <v>0.0</v>
      </c>
    </row>
    <row r="60" ht="11.25" customHeight="1">
      <c r="A60" s="173"/>
      <c r="B60" s="174" t="s">
        <v>13</v>
      </c>
      <c r="C60" s="175">
        <v>0.0</v>
      </c>
      <c r="D60" s="175">
        <v>0.0</v>
      </c>
      <c r="E60" s="176">
        <f t="shared" si="14"/>
        <v>1</v>
      </c>
      <c r="F60" s="175">
        <v>0.0</v>
      </c>
      <c r="G60" s="175">
        <v>0.0</v>
      </c>
      <c r="H60" s="176">
        <f t="shared" si="1"/>
        <v>0</v>
      </c>
      <c r="I60" s="175">
        <v>0.0</v>
      </c>
      <c r="J60" s="175">
        <v>0.0</v>
      </c>
      <c r="K60" s="176">
        <v>0.0</v>
      </c>
      <c r="L60" s="175">
        <v>0.0</v>
      </c>
      <c r="M60" s="175">
        <v>0.0</v>
      </c>
      <c r="N60" s="176">
        <v>0.0</v>
      </c>
      <c r="O60" s="175">
        <v>0.0</v>
      </c>
      <c r="P60" s="175">
        <v>0.0</v>
      </c>
      <c r="Q60" s="176">
        <v>0.0</v>
      </c>
      <c r="R60" s="177">
        <v>0.0</v>
      </c>
      <c r="S60" s="177">
        <v>0.0</v>
      </c>
      <c r="T60" s="176">
        <v>0.0</v>
      </c>
      <c r="U60" s="175">
        <v>0.0</v>
      </c>
      <c r="V60" s="175">
        <v>0.0</v>
      </c>
      <c r="W60" s="176">
        <v>0.0</v>
      </c>
      <c r="X60" s="175">
        <v>0.0</v>
      </c>
      <c r="Y60" s="175">
        <v>0.0</v>
      </c>
      <c r="Z60" s="176">
        <v>0.0</v>
      </c>
      <c r="AA60" s="175">
        <v>0.0</v>
      </c>
      <c r="AB60" s="175">
        <v>0.0</v>
      </c>
      <c r="AC60" s="176">
        <v>0.0</v>
      </c>
      <c r="AD60" s="175">
        <v>0.0</v>
      </c>
      <c r="AE60" s="175">
        <v>0.0</v>
      </c>
      <c r="AF60" s="176">
        <v>1.0</v>
      </c>
      <c r="AG60" s="177">
        <v>0.0</v>
      </c>
      <c r="AH60" s="177">
        <v>0.0</v>
      </c>
      <c r="AI60" s="178">
        <v>0.0</v>
      </c>
    </row>
    <row r="61" ht="11.25" customHeight="1">
      <c r="A61" s="173"/>
      <c r="B61" s="174" t="s">
        <v>14</v>
      </c>
      <c r="C61" s="175">
        <v>0.0</v>
      </c>
      <c r="D61" s="175">
        <v>0.0</v>
      </c>
      <c r="E61" s="176">
        <f t="shared" si="14"/>
        <v>1</v>
      </c>
      <c r="F61" s="175">
        <v>0.0</v>
      </c>
      <c r="G61" s="175">
        <v>0.0</v>
      </c>
      <c r="H61" s="176">
        <f t="shared" si="1"/>
        <v>0</v>
      </c>
      <c r="I61" s="175">
        <v>0.0</v>
      </c>
      <c r="J61" s="175">
        <v>0.0</v>
      </c>
      <c r="K61" s="176">
        <v>0.0</v>
      </c>
      <c r="L61" s="175">
        <v>0.0</v>
      </c>
      <c r="M61" s="175">
        <v>0.0</v>
      </c>
      <c r="N61" s="176">
        <v>0.0</v>
      </c>
      <c r="O61" s="175">
        <v>0.0</v>
      </c>
      <c r="P61" s="175">
        <v>0.0</v>
      </c>
      <c r="Q61" s="176">
        <v>0.0</v>
      </c>
      <c r="R61" s="177">
        <v>0.0</v>
      </c>
      <c r="S61" s="177">
        <v>0.0</v>
      </c>
      <c r="T61" s="176">
        <v>0.0</v>
      </c>
      <c r="U61" s="175">
        <v>0.0</v>
      </c>
      <c r="V61" s="175">
        <v>0.0</v>
      </c>
      <c r="W61" s="176">
        <v>0.0</v>
      </c>
      <c r="X61" s="175">
        <v>0.0</v>
      </c>
      <c r="Y61" s="175">
        <v>0.0</v>
      </c>
      <c r="Z61" s="176">
        <v>0.0</v>
      </c>
      <c r="AA61" s="175">
        <v>0.0</v>
      </c>
      <c r="AB61" s="175">
        <v>0.0</v>
      </c>
      <c r="AC61" s="176">
        <v>0.0</v>
      </c>
      <c r="AD61" s="175">
        <v>0.0</v>
      </c>
      <c r="AE61" s="175">
        <v>0.0</v>
      </c>
      <c r="AF61" s="176">
        <v>1.0</v>
      </c>
      <c r="AG61" s="177">
        <v>0.0</v>
      </c>
      <c r="AH61" s="177">
        <v>0.0</v>
      </c>
      <c r="AI61" s="178">
        <v>0.0</v>
      </c>
    </row>
    <row r="62" ht="11.25" customHeight="1">
      <c r="A62" s="173"/>
      <c r="B62" s="174" t="s">
        <v>15</v>
      </c>
      <c r="C62" s="175">
        <v>1.0</v>
      </c>
      <c r="D62" s="175">
        <v>0.0</v>
      </c>
      <c r="E62" s="176">
        <f t="shared" si="14"/>
        <v>0</v>
      </c>
      <c r="F62" s="175">
        <v>0.0</v>
      </c>
      <c r="G62" s="175">
        <v>0.0</v>
      </c>
      <c r="H62" s="176">
        <f t="shared" si="1"/>
        <v>0</v>
      </c>
      <c r="I62" s="175">
        <v>0.0</v>
      </c>
      <c r="J62" s="175">
        <v>0.0</v>
      </c>
      <c r="K62" s="176">
        <v>0.0</v>
      </c>
      <c r="L62" s="175">
        <v>0.0</v>
      </c>
      <c r="M62" s="175">
        <v>0.0</v>
      </c>
      <c r="N62" s="176">
        <v>0.0</v>
      </c>
      <c r="O62" s="175">
        <v>0.0</v>
      </c>
      <c r="P62" s="175">
        <v>0.0</v>
      </c>
      <c r="Q62" s="176">
        <v>0.0</v>
      </c>
      <c r="R62" s="177">
        <v>0.0</v>
      </c>
      <c r="S62" s="177">
        <v>0.0</v>
      </c>
      <c r="T62" s="176">
        <v>0.0</v>
      </c>
      <c r="U62" s="175">
        <v>0.0</v>
      </c>
      <c r="V62" s="175">
        <v>0.0</v>
      </c>
      <c r="W62" s="176">
        <v>0.0</v>
      </c>
      <c r="X62" s="175">
        <v>0.0</v>
      </c>
      <c r="Y62" s="175">
        <v>0.0</v>
      </c>
      <c r="Z62" s="176">
        <v>0.0</v>
      </c>
      <c r="AA62" s="175">
        <v>1.0</v>
      </c>
      <c r="AB62" s="175">
        <v>0.0</v>
      </c>
      <c r="AC62" s="176">
        <v>0.0</v>
      </c>
      <c r="AD62" s="175">
        <v>0.0</v>
      </c>
      <c r="AE62" s="175">
        <v>0.0</v>
      </c>
      <c r="AF62" s="176">
        <v>0.0</v>
      </c>
      <c r="AG62" s="177">
        <v>0.0</v>
      </c>
      <c r="AH62" s="177">
        <v>0.0</v>
      </c>
      <c r="AI62" s="178">
        <v>0.0</v>
      </c>
    </row>
    <row r="63" ht="12.0" customHeight="1">
      <c r="A63" s="181"/>
      <c r="B63" s="182" t="s">
        <v>16</v>
      </c>
      <c r="C63" s="183">
        <v>0.0</v>
      </c>
      <c r="D63" s="183">
        <v>0.0</v>
      </c>
      <c r="E63" s="184">
        <f t="shared" si="14"/>
        <v>0</v>
      </c>
      <c r="F63" s="183">
        <v>0.0</v>
      </c>
      <c r="G63" s="183">
        <v>0.0</v>
      </c>
      <c r="H63" s="184">
        <f t="shared" si="1"/>
        <v>0</v>
      </c>
      <c r="I63" s="183">
        <v>0.0</v>
      </c>
      <c r="J63" s="183">
        <v>0.0</v>
      </c>
      <c r="K63" s="184">
        <v>0.0</v>
      </c>
      <c r="L63" s="183">
        <v>0.0</v>
      </c>
      <c r="M63" s="183">
        <v>0.0</v>
      </c>
      <c r="N63" s="184">
        <v>0.0</v>
      </c>
      <c r="O63" s="183">
        <v>0.0</v>
      </c>
      <c r="P63" s="183">
        <v>0.0</v>
      </c>
      <c r="Q63" s="184">
        <v>0.0</v>
      </c>
      <c r="R63" s="185">
        <v>0.0</v>
      </c>
      <c r="S63" s="185">
        <v>0.0</v>
      </c>
      <c r="T63" s="184">
        <v>0.0</v>
      </c>
      <c r="U63" s="183">
        <v>0.0</v>
      </c>
      <c r="V63" s="183">
        <v>0.0</v>
      </c>
      <c r="W63" s="184">
        <v>0.0</v>
      </c>
      <c r="X63" s="183">
        <v>0.0</v>
      </c>
      <c r="Y63" s="183">
        <v>0.0</v>
      </c>
      <c r="Z63" s="184">
        <v>0.0</v>
      </c>
      <c r="AA63" s="183">
        <v>0.0</v>
      </c>
      <c r="AB63" s="183">
        <v>0.0</v>
      </c>
      <c r="AC63" s="184">
        <v>0.0</v>
      </c>
      <c r="AD63" s="183">
        <v>0.0</v>
      </c>
      <c r="AE63" s="183">
        <v>0.0</v>
      </c>
      <c r="AF63" s="184">
        <v>0.0</v>
      </c>
      <c r="AG63" s="185">
        <v>0.0</v>
      </c>
      <c r="AH63" s="185">
        <v>0.0</v>
      </c>
      <c r="AI63" s="186">
        <v>0.0</v>
      </c>
    </row>
    <row r="64" ht="7.5" customHeight="1">
      <c r="A64" s="9"/>
      <c r="B64" s="9"/>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row>
    <row r="65" ht="12.75" customHeight="1">
      <c r="A65" s="187"/>
      <c r="B65" s="2"/>
      <c r="C65" s="188"/>
      <c r="D65" s="188"/>
      <c r="E65" s="188"/>
      <c r="F65" s="188"/>
      <c r="G65" s="188"/>
      <c r="H65" s="188"/>
      <c r="I65" s="188"/>
      <c r="J65" s="188"/>
      <c r="K65" s="188"/>
      <c r="L65" s="188"/>
      <c r="M65" s="188"/>
      <c r="N65" s="188"/>
      <c r="O65" s="2"/>
      <c r="P65" s="2"/>
      <c r="Q65" s="2"/>
      <c r="R65" s="2"/>
      <c r="S65" s="2"/>
      <c r="T65" s="2"/>
      <c r="U65" s="2"/>
      <c r="V65" s="2"/>
      <c r="W65" s="2"/>
      <c r="X65" s="2"/>
      <c r="Y65" s="2"/>
      <c r="Z65" s="2"/>
      <c r="AA65" s="2"/>
      <c r="AB65" s="2"/>
      <c r="AC65" s="2"/>
      <c r="AD65" s="2"/>
      <c r="AE65" s="2"/>
      <c r="AF65" s="2"/>
      <c r="AG65" s="2"/>
      <c r="AH65" s="2"/>
      <c r="AI65" s="189" t="s">
        <v>33</v>
      </c>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row>
  </sheetData>
  <mergeCells count="21">
    <mergeCell ref="F4:T4"/>
    <mergeCell ref="F5:N5"/>
    <mergeCell ref="O5:Q6"/>
    <mergeCell ref="R5:T6"/>
    <mergeCell ref="AD5:AF6"/>
    <mergeCell ref="AG5:AI6"/>
    <mergeCell ref="F6:H6"/>
    <mergeCell ref="I6:K6"/>
    <mergeCell ref="A9:B9"/>
    <mergeCell ref="A20:B20"/>
    <mergeCell ref="A31:B31"/>
    <mergeCell ref="A42:B42"/>
    <mergeCell ref="A53:B53"/>
    <mergeCell ref="A3:B7"/>
    <mergeCell ref="C3:E6"/>
    <mergeCell ref="F3:W3"/>
    <mergeCell ref="X3:Z6"/>
    <mergeCell ref="AA3:AC6"/>
    <mergeCell ref="AD3:AI4"/>
    <mergeCell ref="U4:W6"/>
    <mergeCell ref="L6:N6"/>
  </mergeCell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66CC"/>
    <pageSetUpPr/>
  </sheetPr>
  <sheetViews>
    <sheetView workbookViewId="0"/>
  </sheetViews>
  <sheetFormatPr customHeight="1" defaultColWidth="12.63" defaultRowHeight="15.0"/>
  <cols>
    <col customWidth="1" min="1" max="1" width="9.63"/>
    <col customWidth="1" min="2" max="14" width="5.13"/>
    <col customWidth="1" min="15" max="15" width="5.0"/>
    <col customWidth="1" min="16" max="31" width="5.13"/>
    <col customWidth="1" min="32" max="34" width="9.0"/>
  </cols>
  <sheetData>
    <row r="1" ht="18.75" customHeight="1">
      <c r="A1" s="34" t="s">
        <v>115</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row>
    <row r="2" ht="13.5" customHeight="1">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138"/>
      <c r="AF2" s="4"/>
      <c r="AG2" s="4"/>
      <c r="AH2" s="4"/>
    </row>
    <row r="3" ht="24.0" customHeight="1">
      <c r="A3" s="36" t="s">
        <v>3</v>
      </c>
      <c r="B3" s="190" t="s">
        <v>116</v>
      </c>
      <c r="C3" s="144"/>
      <c r="D3" s="142"/>
      <c r="E3" s="190" t="s">
        <v>117</v>
      </c>
      <c r="F3" s="144"/>
      <c r="G3" s="142"/>
      <c r="H3" s="39" t="s">
        <v>118</v>
      </c>
      <c r="I3" s="40"/>
      <c r="J3" s="40"/>
      <c r="K3" s="40"/>
      <c r="L3" s="40"/>
      <c r="M3" s="58"/>
      <c r="N3" s="39" t="s">
        <v>119</v>
      </c>
      <c r="O3" s="40"/>
      <c r="P3" s="40"/>
      <c r="Q3" s="40"/>
      <c r="R3" s="40"/>
      <c r="S3" s="40"/>
      <c r="T3" s="40"/>
      <c r="U3" s="40"/>
      <c r="V3" s="58"/>
      <c r="W3" s="191" t="s">
        <v>120</v>
      </c>
      <c r="X3" s="144"/>
      <c r="Y3" s="142"/>
      <c r="Z3" s="190" t="s">
        <v>121</v>
      </c>
      <c r="AA3" s="144"/>
      <c r="AB3" s="142"/>
      <c r="AC3" s="190" t="s">
        <v>122</v>
      </c>
      <c r="AD3" s="144"/>
      <c r="AE3" s="146"/>
      <c r="AF3" s="162"/>
      <c r="AG3" s="162"/>
      <c r="AH3" s="162"/>
    </row>
    <row r="4" ht="24.0" customHeight="1">
      <c r="A4" s="42"/>
      <c r="B4" s="152"/>
      <c r="C4" s="153"/>
      <c r="D4" s="61"/>
      <c r="E4" s="152"/>
      <c r="F4" s="153"/>
      <c r="G4" s="61"/>
      <c r="H4" s="60" t="s">
        <v>123</v>
      </c>
      <c r="I4" s="46"/>
      <c r="J4" s="47"/>
      <c r="K4" s="60" t="s">
        <v>124</v>
      </c>
      <c r="L4" s="46"/>
      <c r="M4" s="47"/>
      <c r="N4" s="60" t="s">
        <v>125</v>
      </c>
      <c r="O4" s="46"/>
      <c r="P4" s="47"/>
      <c r="Q4" s="45" t="s">
        <v>126</v>
      </c>
      <c r="R4" s="46"/>
      <c r="S4" s="47"/>
      <c r="T4" s="60" t="s">
        <v>127</v>
      </c>
      <c r="U4" s="46"/>
      <c r="V4" s="47"/>
      <c r="W4" s="152"/>
      <c r="X4" s="153"/>
      <c r="Y4" s="61"/>
      <c r="Z4" s="152"/>
      <c r="AA4" s="153"/>
      <c r="AB4" s="61"/>
      <c r="AC4" s="152"/>
      <c r="AD4" s="153"/>
      <c r="AE4" s="154"/>
      <c r="AF4" s="162"/>
      <c r="AG4" s="162"/>
      <c r="AH4" s="162"/>
    </row>
    <row r="5" ht="24.0" customHeight="1">
      <c r="A5" s="61"/>
      <c r="B5" s="158" t="s">
        <v>108</v>
      </c>
      <c r="C5" s="158" t="s">
        <v>109</v>
      </c>
      <c r="D5" s="158" t="s">
        <v>110</v>
      </c>
      <c r="E5" s="158" t="s">
        <v>108</v>
      </c>
      <c r="F5" s="158" t="s">
        <v>109</v>
      </c>
      <c r="G5" s="158" t="s">
        <v>110</v>
      </c>
      <c r="H5" s="158" t="s">
        <v>108</v>
      </c>
      <c r="I5" s="158" t="s">
        <v>109</v>
      </c>
      <c r="J5" s="158" t="s">
        <v>110</v>
      </c>
      <c r="K5" s="158" t="s">
        <v>108</v>
      </c>
      <c r="L5" s="158" t="s">
        <v>109</v>
      </c>
      <c r="M5" s="158" t="s">
        <v>110</v>
      </c>
      <c r="N5" s="158" t="s">
        <v>108</v>
      </c>
      <c r="O5" s="158" t="s">
        <v>109</v>
      </c>
      <c r="P5" s="158" t="s">
        <v>110</v>
      </c>
      <c r="Q5" s="158" t="s">
        <v>108</v>
      </c>
      <c r="R5" s="158" t="s">
        <v>109</v>
      </c>
      <c r="S5" s="158" t="s">
        <v>110</v>
      </c>
      <c r="T5" s="158" t="s">
        <v>108</v>
      </c>
      <c r="U5" s="158" t="s">
        <v>109</v>
      </c>
      <c r="V5" s="158" t="s">
        <v>110</v>
      </c>
      <c r="W5" s="158" t="s">
        <v>108</v>
      </c>
      <c r="X5" s="158" t="s">
        <v>109</v>
      </c>
      <c r="Y5" s="158" t="s">
        <v>110</v>
      </c>
      <c r="Z5" s="158" t="s">
        <v>108</v>
      </c>
      <c r="AA5" s="158" t="s">
        <v>109</v>
      </c>
      <c r="AB5" s="158" t="s">
        <v>110</v>
      </c>
      <c r="AC5" s="158" t="s">
        <v>108</v>
      </c>
      <c r="AD5" s="158" t="s">
        <v>109</v>
      </c>
      <c r="AE5" s="159" t="s">
        <v>110</v>
      </c>
      <c r="AF5" s="4"/>
      <c r="AG5" s="4"/>
      <c r="AH5" s="4"/>
    </row>
    <row r="6" ht="24.0" customHeight="1">
      <c r="A6" s="192" t="s">
        <v>128</v>
      </c>
      <c r="B6" s="17">
        <v>27.0</v>
      </c>
      <c r="C6" s="17">
        <v>33.0</v>
      </c>
      <c r="D6" s="17">
        <f>SUM(D7:D10)</f>
        <v>80</v>
      </c>
      <c r="E6" s="17">
        <v>4.0</v>
      </c>
      <c r="F6" s="17">
        <v>2.0</v>
      </c>
      <c r="G6" s="17">
        <f>SUM(G7:G10)</f>
        <v>7</v>
      </c>
      <c r="H6" s="17">
        <v>6.0</v>
      </c>
      <c r="I6" s="17">
        <v>4.0</v>
      </c>
      <c r="J6" s="17">
        <f>SUM(J7:J10)</f>
        <v>13</v>
      </c>
      <c r="K6" s="17">
        <v>0.0</v>
      </c>
      <c r="L6" s="17">
        <v>1.0</v>
      </c>
      <c r="M6" s="17">
        <f>SUM(M7:M10)</f>
        <v>2</v>
      </c>
      <c r="N6" s="193">
        <v>4.0</v>
      </c>
      <c r="O6" s="193">
        <v>5.0</v>
      </c>
      <c r="P6" s="17">
        <f>SUM(P7:P10)</f>
        <v>8</v>
      </c>
      <c r="Q6" s="193">
        <v>0.0</v>
      </c>
      <c r="R6" s="17">
        <v>0.0</v>
      </c>
      <c r="S6" s="17">
        <f>SUM(S7:S10)</f>
        <v>0</v>
      </c>
      <c r="T6" s="17">
        <v>0.0</v>
      </c>
      <c r="U6" s="17">
        <v>0.0</v>
      </c>
      <c r="V6" s="17">
        <f>SUM(V7:V10)</f>
        <v>1</v>
      </c>
      <c r="W6" s="17">
        <v>13.0</v>
      </c>
      <c r="X6" s="17">
        <v>20.0</v>
      </c>
      <c r="Y6" s="17">
        <f>SUM(Y7:Y10)</f>
        <v>45</v>
      </c>
      <c r="Z6" s="17">
        <v>0.0</v>
      </c>
      <c r="AA6" s="17">
        <v>1.0</v>
      </c>
      <c r="AB6" s="17">
        <f>SUM(AB7:AB10)</f>
        <v>0</v>
      </c>
      <c r="AC6" s="194">
        <v>0.0</v>
      </c>
      <c r="AD6" s="193">
        <v>0.0</v>
      </c>
      <c r="AE6" s="18">
        <f>SUM(AE7:AE10)</f>
        <v>4</v>
      </c>
      <c r="AF6" s="4"/>
      <c r="AG6" s="4"/>
      <c r="AH6" s="4"/>
    </row>
    <row r="7" ht="24.0" customHeight="1">
      <c r="A7" s="195" t="s">
        <v>129</v>
      </c>
      <c r="B7" s="196">
        <v>23.0</v>
      </c>
      <c r="C7" s="196">
        <v>30.0</v>
      </c>
      <c r="D7" s="196">
        <f t="shared" ref="D7:D10" si="1">SUM(G7,J7,M7,P7,S7,V7,Y7,AB7,AE7)</f>
        <v>32</v>
      </c>
      <c r="E7" s="196">
        <v>4.0</v>
      </c>
      <c r="F7" s="196">
        <v>0.0</v>
      </c>
      <c r="G7" s="196">
        <v>3.0</v>
      </c>
      <c r="H7" s="196">
        <v>5.0</v>
      </c>
      <c r="I7" s="196">
        <v>4.0</v>
      </c>
      <c r="J7" s="196">
        <v>3.0</v>
      </c>
      <c r="K7" s="196">
        <v>0.0</v>
      </c>
      <c r="L7" s="196">
        <v>1.0</v>
      </c>
      <c r="M7" s="196">
        <v>1.0</v>
      </c>
      <c r="N7" s="197">
        <v>3.0</v>
      </c>
      <c r="O7" s="197">
        <v>5.0</v>
      </c>
      <c r="P7" s="197">
        <v>2.0</v>
      </c>
      <c r="Q7" s="197">
        <v>0.0</v>
      </c>
      <c r="R7" s="196">
        <v>0.0</v>
      </c>
      <c r="S7" s="196">
        <v>0.0</v>
      </c>
      <c r="T7" s="196">
        <v>0.0</v>
      </c>
      <c r="U7" s="196">
        <v>0.0</v>
      </c>
      <c r="V7" s="196">
        <v>0.0</v>
      </c>
      <c r="W7" s="196">
        <v>11.0</v>
      </c>
      <c r="X7" s="196">
        <v>19.0</v>
      </c>
      <c r="Y7" s="196">
        <v>22.0</v>
      </c>
      <c r="Z7" s="196">
        <v>0.0</v>
      </c>
      <c r="AA7" s="196">
        <v>1.0</v>
      </c>
      <c r="AB7" s="196">
        <v>0.0</v>
      </c>
      <c r="AC7" s="197">
        <v>0.0</v>
      </c>
      <c r="AD7" s="197">
        <v>0.0</v>
      </c>
      <c r="AE7" s="198">
        <v>1.0</v>
      </c>
      <c r="AF7" s="4"/>
      <c r="AG7" s="4"/>
      <c r="AH7" s="4"/>
    </row>
    <row r="8" ht="24.0" customHeight="1">
      <c r="A8" s="88" t="s">
        <v>112</v>
      </c>
      <c r="B8" s="199">
        <v>2.0</v>
      </c>
      <c r="C8" s="196">
        <v>1.0</v>
      </c>
      <c r="D8" s="196">
        <f t="shared" si="1"/>
        <v>45</v>
      </c>
      <c r="E8" s="199">
        <v>0.0</v>
      </c>
      <c r="F8" s="199">
        <v>1.0</v>
      </c>
      <c r="G8" s="199">
        <f>1+3</f>
        <v>4</v>
      </c>
      <c r="H8" s="199">
        <v>1.0</v>
      </c>
      <c r="I8" s="199">
        <v>0.0</v>
      </c>
      <c r="J8" s="199">
        <f>1+9</f>
        <v>10</v>
      </c>
      <c r="K8" s="199">
        <v>0.0</v>
      </c>
      <c r="L8" s="199">
        <v>0.0</v>
      </c>
      <c r="M8" s="199">
        <f>0+1</f>
        <v>1</v>
      </c>
      <c r="N8" s="200">
        <v>1.0</v>
      </c>
      <c r="O8" s="200">
        <v>0.0</v>
      </c>
      <c r="P8" s="200">
        <f>3+3</f>
        <v>6</v>
      </c>
      <c r="Q8" s="200">
        <v>0.0</v>
      </c>
      <c r="R8" s="199">
        <v>0.0</v>
      </c>
      <c r="S8" s="199">
        <v>0.0</v>
      </c>
      <c r="T8" s="199">
        <v>0.0</v>
      </c>
      <c r="U8" s="199">
        <v>0.0</v>
      </c>
      <c r="V8" s="199">
        <f>0+1</f>
        <v>1</v>
      </c>
      <c r="W8" s="199">
        <v>0.0</v>
      </c>
      <c r="X8" s="199">
        <v>0.0</v>
      </c>
      <c r="Y8" s="199">
        <f>7+16</f>
        <v>23</v>
      </c>
      <c r="Z8" s="199">
        <v>0.0</v>
      </c>
      <c r="AA8" s="199">
        <v>0.0</v>
      </c>
      <c r="AB8" s="199">
        <v>0.0</v>
      </c>
      <c r="AC8" s="200">
        <v>0.0</v>
      </c>
      <c r="AD8" s="200">
        <v>0.0</v>
      </c>
      <c r="AE8" s="201">
        <v>0.0</v>
      </c>
      <c r="AF8" s="4"/>
      <c r="AG8" s="4"/>
      <c r="AH8" s="4"/>
    </row>
    <row r="9" ht="24.0" customHeight="1">
      <c r="A9" s="88" t="s">
        <v>130</v>
      </c>
      <c r="B9" s="199">
        <v>2.0</v>
      </c>
      <c r="C9" s="196">
        <v>2.0</v>
      </c>
      <c r="D9" s="196">
        <f t="shared" si="1"/>
        <v>3</v>
      </c>
      <c r="E9" s="199">
        <v>0.0</v>
      </c>
      <c r="F9" s="199">
        <v>1.0</v>
      </c>
      <c r="G9" s="199">
        <v>0.0</v>
      </c>
      <c r="H9" s="199">
        <v>0.0</v>
      </c>
      <c r="I9" s="199">
        <v>0.0</v>
      </c>
      <c r="J9" s="199">
        <v>0.0</v>
      </c>
      <c r="K9" s="199">
        <v>0.0</v>
      </c>
      <c r="L9" s="199">
        <v>0.0</v>
      </c>
      <c r="M9" s="199">
        <v>0.0</v>
      </c>
      <c r="N9" s="200">
        <v>0.0</v>
      </c>
      <c r="O9" s="200">
        <v>0.0</v>
      </c>
      <c r="P9" s="200">
        <v>0.0</v>
      </c>
      <c r="Q9" s="200">
        <v>0.0</v>
      </c>
      <c r="R9" s="199">
        <v>0.0</v>
      </c>
      <c r="S9" s="199">
        <v>0.0</v>
      </c>
      <c r="T9" s="199">
        <v>0.0</v>
      </c>
      <c r="U9" s="199">
        <v>0.0</v>
      </c>
      <c r="V9" s="199">
        <v>0.0</v>
      </c>
      <c r="W9" s="199">
        <v>2.0</v>
      </c>
      <c r="X9" s="199">
        <v>1.0</v>
      </c>
      <c r="Y9" s="199">
        <v>0.0</v>
      </c>
      <c r="Z9" s="199">
        <v>0.0</v>
      </c>
      <c r="AA9" s="199">
        <v>0.0</v>
      </c>
      <c r="AB9" s="199">
        <v>0.0</v>
      </c>
      <c r="AC9" s="200">
        <v>0.0</v>
      </c>
      <c r="AD9" s="200">
        <v>0.0</v>
      </c>
      <c r="AE9" s="201">
        <v>3.0</v>
      </c>
      <c r="AF9" s="4"/>
      <c r="AG9" s="4"/>
      <c r="AH9" s="4"/>
    </row>
    <row r="10" ht="24.0" customHeight="1">
      <c r="A10" s="202" t="s">
        <v>131</v>
      </c>
      <c r="B10" s="203">
        <v>0.0</v>
      </c>
      <c r="C10" s="203">
        <v>0.0</v>
      </c>
      <c r="D10" s="204">
        <f t="shared" si="1"/>
        <v>0</v>
      </c>
      <c r="E10" s="203">
        <v>0.0</v>
      </c>
      <c r="F10" s="203">
        <v>0.0</v>
      </c>
      <c r="G10" s="203">
        <v>0.0</v>
      </c>
      <c r="H10" s="203">
        <v>0.0</v>
      </c>
      <c r="I10" s="203">
        <v>0.0</v>
      </c>
      <c r="J10" s="203">
        <v>0.0</v>
      </c>
      <c r="K10" s="203">
        <v>0.0</v>
      </c>
      <c r="L10" s="203">
        <v>0.0</v>
      </c>
      <c r="M10" s="203">
        <v>0.0</v>
      </c>
      <c r="N10" s="205">
        <v>0.0</v>
      </c>
      <c r="O10" s="205">
        <v>0.0</v>
      </c>
      <c r="P10" s="205">
        <v>0.0</v>
      </c>
      <c r="Q10" s="205">
        <v>0.0</v>
      </c>
      <c r="R10" s="203">
        <v>0.0</v>
      </c>
      <c r="S10" s="203">
        <v>0.0</v>
      </c>
      <c r="T10" s="203">
        <v>0.0</v>
      </c>
      <c r="U10" s="203">
        <v>0.0</v>
      </c>
      <c r="V10" s="203">
        <v>0.0</v>
      </c>
      <c r="W10" s="203">
        <v>0.0</v>
      </c>
      <c r="X10" s="203">
        <v>0.0</v>
      </c>
      <c r="Y10" s="203">
        <v>0.0</v>
      </c>
      <c r="Z10" s="203">
        <v>0.0</v>
      </c>
      <c r="AA10" s="203">
        <v>0.0</v>
      </c>
      <c r="AB10" s="203">
        <v>0.0</v>
      </c>
      <c r="AC10" s="205">
        <v>0.0</v>
      </c>
      <c r="AD10" s="205">
        <v>0.0</v>
      </c>
      <c r="AE10" s="206">
        <v>0.0</v>
      </c>
      <c r="AF10" s="4"/>
      <c r="AG10" s="4"/>
      <c r="AH10" s="4"/>
    </row>
    <row r="11" ht="6.0" customHeigh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207"/>
      <c r="AD11" s="207"/>
      <c r="AE11" s="4"/>
      <c r="AF11" s="4"/>
      <c r="AG11" s="4"/>
      <c r="AH11" s="4"/>
    </row>
    <row r="12" ht="13.5" customHeigh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5" t="s">
        <v>33</v>
      </c>
      <c r="AF12" s="4"/>
      <c r="AG12" s="4"/>
      <c r="AH12" s="4"/>
    </row>
    <row r="13" ht="13.5" customHeigh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row>
    <row r="14" ht="13.5" customHeigh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row>
    <row r="15" ht="13.5" customHeight="1">
      <c r="A15" s="4"/>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row>
    <row r="16" ht="13.5" customHeight="1">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row>
    <row r="17" ht="13.5" customHeight="1">
      <c r="A17" s="4"/>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row>
    <row r="18" ht="13.5" customHeight="1">
      <c r="A18" s="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row>
    <row r="19" ht="13.5" customHeight="1">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row>
    <row r="20" ht="13.5" customHeight="1">
      <c r="A20" s="4"/>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row>
    <row r="21" ht="13.5" customHeight="1">
      <c r="A21" s="4"/>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row>
    <row r="22" ht="13.5"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row>
    <row r="23" ht="13.5" customHeight="1">
      <c r="A23" s="4"/>
      <c r="B23" s="4"/>
      <c r="C23" s="4"/>
      <c r="D23" s="4"/>
      <c r="E23" s="4"/>
      <c r="F23" s="4"/>
      <c r="G23" s="4"/>
      <c r="H23" s="4"/>
      <c r="I23" s="4"/>
      <c r="J23" s="4"/>
      <c r="K23" s="4"/>
      <c r="L23" s="4"/>
      <c r="M23" s="4"/>
      <c r="N23" s="4"/>
      <c r="O23" s="4"/>
      <c r="P23" s="4"/>
      <c r="Q23" s="4" t="s">
        <v>132</v>
      </c>
      <c r="R23" s="4"/>
      <c r="S23" s="4"/>
      <c r="T23" s="4"/>
      <c r="U23" s="4"/>
      <c r="V23" s="4"/>
      <c r="W23" s="4"/>
      <c r="X23" s="4"/>
      <c r="Y23" s="4"/>
      <c r="Z23" s="4"/>
      <c r="AA23" s="4"/>
      <c r="AB23" s="4"/>
      <c r="AC23" s="4"/>
      <c r="AD23" s="4"/>
      <c r="AE23" s="4"/>
      <c r="AF23" s="4"/>
      <c r="AG23" s="4"/>
      <c r="AH23" s="4"/>
    </row>
    <row r="24" ht="13.5" customHeight="1">
      <c r="A24" s="4"/>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row>
    <row r="25" ht="13.5" customHeight="1">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row>
    <row r="26" ht="13.5" customHeight="1">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row>
    <row r="27" ht="13.5" customHeight="1">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row>
    <row r="28" ht="13.5" customHeight="1">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row>
    <row r="29" ht="13.5" customHeight="1">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row>
    <row r="30" ht="13.5" customHeight="1">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row>
    <row r="31" ht="13.5" customHeight="1">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row>
    <row r="32" ht="13.5" customHeight="1">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row>
    <row r="33" ht="13.5" customHeight="1">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row>
    <row r="34" ht="13.5" customHeight="1">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row>
    <row r="35" ht="13.5" customHeight="1">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row>
    <row r="36" ht="13.5" customHeigh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row>
    <row r="37" ht="13.5" customHeight="1">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row>
    <row r="38" ht="13.5" customHeight="1">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row>
    <row r="39" ht="13.5" customHeight="1">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row>
    <row r="40" ht="13.5" customHeight="1">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row>
    <row r="41" ht="13.5" customHeight="1">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row>
    <row r="42" ht="13.5" customHeight="1">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row>
    <row r="43" ht="13.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row>
    <row r="44" ht="13.5" customHeight="1">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row>
    <row r="45" ht="13.5" customHeight="1">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row>
    <row r="46" ht="13.5" customHeight="1">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row>
    <row r="47" ht="13.5" customHeight="1">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row>
    <row r="48" ht="13.5" customHeight="1">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row>
    <row r="49" ht="13.5" customHeight="1">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row>
    <row r="50" ht="13.5" customHeight="1">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row>
    <row r="51" ht="13.5" customHeight="1">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row>
    <row r="52" ht="13.5" customHeight="1">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row>
    <row r="53" ht="13.5" customHeight="1">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row>
    <row r="54" ht="13.5" customHeight="1">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row>
    <row r="55" ht="13.5" customHeight="1">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row>
    <row r="56" ht="13.5" customHeight="1">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row>
    <row r="57" ht="13.5" customHeight="1">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row>
    <row r="58" ht="13.5" customHeight="1">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row>
    <row r="59" ht="13.5" customHeight="1">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row>
    <row r="60" ht="13.5" customHeight="1">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row>
    <row r="61" ht="13.5" customHeight="1">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row>
    <row r="62" ht="13.5" customHeight="1">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row>
    <row r="63" ht="13.5" customHeight="1">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row>
    <row r="64" ht="13.5" customHeight="1">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row>
    <row r="65" ht="13.5" customHeight="1">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row>
    <row r="66" ht="13.5" customHeight="1">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row>
    <row r="67" ht="13.5" customHeight="1">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row>
    <row r="68" ht="13.5" customHeight="1">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row>
    <row r="69" ht="13.5" customHeight="1">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row>
    <row r="70" ht="13.5" customHeight="1">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row>
    <row r="71" ht="13.5" customHeight="1">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row>
    <row r="72" ht="13.5" customHeight="1">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row>
    <row r="73" ht="13.5" customHeight="1">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row>
    <row r="74" ht="13.5" customHeight="1">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row>
    <row r="75" ht="13.5" customHeight="1">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row>
    <row r="76" ht="13.5" customHeight="1">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row>
    <row r="77" ht="13.5" customHeight="1">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row>
    <row r="78" ht="13.5" customHeight="1">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row>
    <row r="79" ht="13.5" customHeight="1">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row>
    <row r="80" ht="13.5" customHeight="1">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row>
    <row r="81" ht="13.5" customHeight="1">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row>
    <row r="82" ht="13.5" customHeight="1">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row>
    <row r="83" ht="13.5" customHeight="1">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row>
    <row r="84" ht="13.5" customHeight="1">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row>
    <row r="85" ht="13.5" customHeight="1">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row>
    <row r="86" ht="13.5" customHeight="1">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row>
    <row r="87" ht="13.5" customHeight="1">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row>
    <row r="88" ht="13.5" customHeight="1">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row>
    <row r="89" ht="13.5" customHeight="1">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row>
    <row r="90" ht="13.5" customHeight="1">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row>
    <row r="91" ht="13.5" customHeight="1">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row>
    <row r="92" ht="13.5" customHeight="1">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row>
    <row r="93" ht="13.5" customHeight="1">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row>
    <row r="94" ht="13.5" customHeight="1">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row>
    <row r="95" ht="13.5" customHeight="1">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row>
    <row r="96" ht="13.5" customHeight="1">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row>
    <row r="97" ht="13.5" customHeight="1">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row>
    <row r="98" ht="13.5" customHeight="1">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row>
    <row r="99" ht="13.5" customHeight="1">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row>
    <row r="100" ht="13.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row>
    <row r="101" ht="13.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row>
    <row r="102" ht="13.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row>
    <row r="103" ht="13.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row>
    <row r="104" ht="13.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row>
    <row r="105" ht="13.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row>
    <row r="106" ht="13.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row>
    <row r="107" ht="13.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row>
    <row r="108" ht="13.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row>
    <row r="109" ht="13.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row>
    <row r="110" ht="13.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row>
    <row r="111" ht="13.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row>
    <row r="112" ht="13.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row>
    <row r="113" ht="13.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row>
    <row r="114" ht="13.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row>
    <row r="115" ht="13.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row>
    <row r="116" ht="13.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row>
    <row r="117" ht="13.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row>
    <row r="118" ht="13.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row>
    <row r="119" ht="13.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row>
    <row r="120" ht="13.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row>
    <row r="121" ht="13.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row>
    <row r="122" ht="13.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row>
    <row r="123" ht="13.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row>
    <row r="124" ht="13.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row>
    <row r="125" ht="13.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row>
    <row r="126" ht="13.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row>
    <row r="127" ht="13.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row>
    <row r="128" ht="13.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row>
    <row r="129" ht="13.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row>
    <row r="130" ht="13.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row>
    <row r="131" ht="13.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row>
    <row r="132" ht="13.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row>
    <row r="133" ht="13.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row>
    <row r="134" ht="13.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row>
    <row r="135" ht="13.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row>
    <row r="136" ht="13.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row>
    <row r="137" ht="13.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row>
    <row r="138" ht="13.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row>
    <row r="139" ht="13.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row>
    <row r="140" ht="13.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row>
    <row r="141" ht="13.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row>
    <row r="142" ht="13.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row>
    <row r="143" ht="13.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row>
    <row r="144" ht="13.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row>
    <row r="145" ht="13.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row>
    <row r="146" ht="13.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row>
    <row r="147" ht="13.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row>
    <row r="148" ht="13.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row>
    <row r="149" ht="13.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row>
    <row r="150" ht="13.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row>
    <row r="151" ht="13.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row>
    <row r="152" ht="13.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row>
    <row r="153" ht="13.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row>
    <row r="154" ht="13.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row>
    <row r="155" ht="13.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row>
    <row r="156" ht="13.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row>
    <row r="157" ht="13.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row>
    <row r="158" ht="13.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row>
    <row r="159" ht="13.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row>
    <row r="160" ht="13.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row>
    <row r="161" ht="13.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row>
    <row r="162" ht="13.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row>
    <row r="163" ht="13.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row>
    <row r="164" ht="13.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row>
    <row r="165" ht="13.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row>
    <row r="166" ht="13.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row>
    <row r="167" ht="13.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row>
    <row r="168" ht="13.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row>
    <row r="169" ht="13.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row>
    <row r="170" ht="13.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row>
    <row r="171" ht="13.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row>
    <row r="172" ht="13.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row>
    <row r="173" ht="13.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row>
    <row r="174" ht="13.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row>
    <row r="175" ht="13.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row>
    <row r="176" ht="13.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row>
    <row r="177" ht="13.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row>
    <row r="178" ht="13.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row>
    <row r="179" ht="13.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row>
    <row r="180" ht="13.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row>
    <row r="181" ht="13.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row>
    <row r="182" ht="13.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row>
    <row r="183" ht="13.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row>
    <row r="184" ht="13.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row>
    <row r="185" ht="13.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row>
    <row r="186" ht="13.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row>
    <row r="187" ht="13.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row>
    <row r="188" ht="13.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row>
    <row r="189" ht="13.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row>
    <row r="190" ht="13.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row>
    <row r="191" ht="13.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row>
    <row r="192" ht="13.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row>
    <row r="193" ht="13.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row>
    <row r="194" ht="13.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row>
    <row r="195" ht="13.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row>
    <row r="196" ht="13.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row>
    <row r="197" ht="13.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row>
    <row r="198" ht="13.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row>
    <row r="199" ht="13.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row>
    <row r="200" ht="13.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row>
    <row r="201" ht="13.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row>
    <row r="202" ht="13.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row>
    <row r="203" ht="13.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row>
    <row r="204" ht="13.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row>
    <row r="205" ht="13.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row>
    <row r="206" ht="13.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row>
    <row r="207" ht="13.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row>
    <row r="208" ht="13.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row>
    <row r="209" ht="13.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row>
    <row r="210" ht="13.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row>
    <row r="211" ht="13.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row>
    <row r="212" ht="13.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row>
    <row r="213" ht="13.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row>
    <row r="214" ht="13.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row>
    <row r="215" ht="13.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row>
    <row r="216" ht="13.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row>
    <row r="217" ht="13.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row>
    <row r="218" ht="13.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row>
    <row r="219" ht="13.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row>
    <row r="220" ht="13.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row>
    <row r="221" ht="13.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row>
    <row r="222" ht="13.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row>
    <row r="223" ht="13.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row>
    <row r="224" ht="13.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row>
    <row r="225" ht="13.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row>
    <row r="226" ht="13.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row>
    <row r="227" ht="13.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row>
    <row r="228" ht="13.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row>
    <row r="229" ht="13.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row>
    <row r="230" ht="13.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row>
    <row r="231" ht="13.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row>
    <row r="232" ht="13.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row>
    <row r="233" ht="13.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row>
    <row r="234" ht="13.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row>
    <row r="235" ht="13.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row>
    <row r="236" ht="13.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row>
    <row r="237" ht="13.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row>
    <row r="238" ht="13.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row>
    <row r="239" ht="13.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row>
    <row r="240" ht="13.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row>
    <row r="241" ht="13.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row>
    <row r="242" ht="13.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row>
    <row r="243" ht="13.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row>
    <row r="244" ht="13.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row>
    <row r="245" ht="13.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row>
    <row r="246" ht="13.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row>
    <row r="247" ht="13.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row>
    <row r="248" ht="13.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row>
    <row r="249" ht="13.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row>
    <row r="250" ht="13.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row>
    <row r="251" ht="13.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row>
    <row r="252" ht="13.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row>
    <row r="253" ht="13.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row>
    <row r="254" ht="13.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row>
    <row r="255" ht="13.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row>
    <row r="256" ht="13.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row>
    <row r="257" ht="13.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row>
    <row r="258" ht="13.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row>
    <row r="259" ht="13.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row>
    <row r="260" ht="13.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row>
    <row r="261" ht="13.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row>
    <row r="262" ht="13.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row>
    <row r="263" ht="13.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row>
    <row r="264" ht="13.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row>
    <row r="265" ht="13.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row>
    <row r="266" ht="13.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row>
    <row r="267" ht="13.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row>
    <row r="268" ht="13.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row>
    <row r="269" ht="13.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row>
    <row r="270" ht="13.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row>
    <row r="271" ht="13.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row>
    <row r="272" ht="13.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row>
    <row r="273" ht="13.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row>
    <row r="274" ht="13.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row>
    <row r="275" ht="13.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row>
    <row r="276" ht="13.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row>
    <row r="277" ht="13.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row>
    <row r="278" ht="13.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row>
    <row r="279" ht="13.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row>
    <row r="280" ht="13.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row>
    <row r="281" ht="13.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row>
    <row r="282" ht="13.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row>
    <row r="283" ht="13.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row>
    <row r="284" ht="13.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row>
    <row r="285" ht="13.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row>
    <row r="286" ht="13.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row>
    <row r="287" ht="13.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row>
    <row r="288" ht="13.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row>
    <row r="289" ht="13.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row>
    <row r="290" ht="13.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row>
    <row r="291" ht="13.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row>
    <row r="292" ht="13.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row>
    <row r="293" ht="13.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row>
    <row r="294" ht="13.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row>
    <row r="295" ht="13.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row>
    <row r="296" ht="13.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row>
    <row r="297" ht="13.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row>
    <row r="298" ht="13.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row>
    <row r="299" ht="13.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row>
    <row r="300" ht="13.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row>
    <row r="301" ht="13.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row>
    <row r="302" ht="13.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row>
    <row r="303" ht="13.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row>
    <row r="304" ht="13.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row>
    <row r="305" ht="13.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row>
    <row r="306" ht="13.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row>
    <row r="307" ht="13.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row>
    <row r="308" ht="13.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row>
    <row r="309" ht="13.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row>
    <row r="310" ht="13.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row>
    <row r="311" ht="13.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row>
    <row r="312" ht="13.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row>
    <row r="313" ht="13.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row>
    <row r="314" ht="13.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row>
    <row r="315" ht="13.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row>
    <row r="316" ht="13.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row>
    <row r="317" ht="13.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row>
    <row r="318" ht="13.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row>
    <row r="319" ht="13.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row>
    <row r="320" ht="13.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row>
    <row r="321" ht="13.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row>
    <row r="322" ht="13.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row>
    <row r="323" ht="13.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row>
    <row r="324" ht="13.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row>
    <row r="325" ht="13.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row>
    <row r="326" ht="13.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row>
    <row r="327" ht="13.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row>
    <row r="328" ht="13.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row>
    <row r="329" ht="13.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row>
    <row r="330" ht="13.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row>
    <row r="331" ht="13.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row>
    <row r="332" ht="13.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row>
    <row r="333" ht="13.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row>
    <row r="334" ht="13.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row>
    <row r="335" ht="13.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row>
    <row r="336" ht="13.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row>
    <row r="337" ht="13.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row>
    <row r="338" ht="13.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row>
    <row r="339" ht="13.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row>
    <row r="340" ht="13.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row>
    <row r="341" ht="13.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row>
    <row r="342" ht="13.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row>
    <row r="343" ht="13.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row>
    <row r="344" ht="13.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row>
    <row r="345" ht="13.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row>
    <row r="346" ht="13.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row>
    <row r="347" ht="13.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row>
    <row r="348" ht="13.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row>
    <row r="349" ht="13.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row>
    <row r="350" ht="13.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row>
    <row r="351" ht="13.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row>
    <row r="352" ht="13.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row>
    <row r="353" ht="13.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row>
    <row r="354" ht="13.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row>
    <row r="355" ht="13.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row>
    <row r="356" ht="13.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row>
    <row r="357" ht="13.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row>
    <row r="358" ht="13.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row>
    <row r="359" ht="13.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row>
    <row r="360" ht="13.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row>
    <row r="361" ht="13.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row>
    <row r="362" ht="13.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row>
    <row r="363" ht="13.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row>
    <row r="364" ht="13.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row>
    <row r="365" ht="13.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row>
    <row r="366" ht="13.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row>
    <row r="367" ht="13.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row>
    <row r="368" ht="13.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row>
    <row r="369" ht="13.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row>
    <row r="370" ht="13.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row>
    <row r="371" ht="13.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row>
    <row r="372" ht="13.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row>
    <row r="373" ht="13.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row>
    <row r="374" ht="13.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row>
    <row r="375" ht="13.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row>
    <row r="376" ht="13.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row>
    <row r="377" ht="13.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row>
    <row r="378" ht="13.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row>
    <row r="379" ht="13.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row>
    <row r="380" ht="13.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row>
    <row r="381" ht="13.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row>
    <row r="382" ht="13.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row>
    <row r="383" ht="13.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row>
    <row r="384" ht="13.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row>
    <row r="385" ht="13.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row>
    <row r="386" ht="13.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row>
    <row r="387" ht="13.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row>
    <row r="388" ht="13.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row>
    <row r="389" ht="13.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row>
    <row r="390" ht="13.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row>
    <row r="391" ht="13.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row>
    <row r="392" ht="13.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row>
    <row r="393" ht="13.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row>
    <row r="394" ht="13.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row>
    <row r="395" ht="13.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row>
    <row r="396" ht="13.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row>
    <row r="397" ht="13.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row>
    <row r="398" ht="13.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row>
    <row r="399" ht="13.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row>
    <row r="400" ht="13.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row>
    <row r="401" ht="13.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c r="AB401" s="4"/>
      <c r="AC401" s="4"/>
      <c r="AD401" s="4"/>
      <c r="AE401" s="4"/>
      <c r="AF401" s="4"/>
      <c r="AG401" s="4"/>
      <c r="AH401" s="4"/>
    </row>
    <row r="402" ht="13.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c r="AH402" s="4"/>
    </row>
    <row r="403" ht="13.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c r="AH403" s="4"/>
    </row>
    <row r="404" ht="13.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c r="AH404" s="4"/>
    </row>
    <row r="405" ht="13.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c r="AB405" s="4"/>
      <c r="AC405" s="4"/>
      <c r="AD405" s="4"/>
      <c r="AE405" s="4"/>
      <c r="AF405" s="4"/>
      <c r="AG405" s="4"/>
      <c r="AH405" s="4"/>
    </row>
    <row r="406" ht="13.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c r="AH406" s="4"/>
    </row>
    <row r="407" ht="13.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c r="AB407" s="4"/>
      <c r="AC407" s="4"/>
      <c r="AD407" s="4"/>
      <c r="AE407" s="4"/>
      <c r="AF407" s="4"/>
      <c r="AG407" s="4"/>
      <c r="AH407" s="4"/>
    </row>
    <row r="408" ht="13.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c r="AB408" s="4"/>
      <c r="AC408" s="4"/>
      <c r="AD408" s="4"/>
      <c r="AE408" s="4"/>
      <c r="AF408" s="4"/>
      <c r="AG408" s="4"/>
      <c r="AH408" s="4"/>
    </row>
    <row r="409" ht="13.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row>
    <row r="410" ht="13.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c r="AB410" s="4"/>
      <c r="AC410" s="4"/>
      <c r="AD410" s="4"/>
      <c r="AE410" s="4"/>
      <c r="AF410" s="4"/>
      <c r="AG410" s="4"/>
      <c r="AH410" s="4"/>
    </row>
    <row r="411" ht="13.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c r="AH411" s="4"/>
    </row>
    <row r="412" ht="13.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c r="AH412" s="4"/>
    </row>
    <row r="413" ht="13.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row>
    <row r="414" ht="13.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c r="AB414" s="4"/>
      <c r="AC414" s="4"/>
      <c r="AD414" s="4"/>
      <c r="AE414" s="4"/>
      <c r="AF414" s="4"/>
      <c r="AG414" s="4"/>
      <c r="AH414" s="4"/>
    </row>
    <row r="415" ht="13.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c r="AB415" s="4"/>
      <c r="AC415" s="4"/>
      <c r="AD415" s="4"/>
      <c r="AE415" s="4"/>
      <c r="AF415" s="4"/>
      <c r="AG415" s="4"/>
      <c r="AH415" s="4"/>
    </row>
    <row r="416" ht="13.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c r="AH416" s="4"/>
    </row>
    <row r="417" ht="13.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c r="AB417" s="4"/>
      <c r="AC417" s="4"/>
      <c r="AD417" s="4"/>
      <c r="AE417" s="4"/>
      <c r="AF417" s="4"/>
      <c r="AG417" s="4"/>
      <c r="AH417" s="4"/>
    </row>
    <row r="418" ht="13.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c r="AH418" s="4"/>
    </row>
    <row r="419" ht="13.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c r="AB419" s="4"/>
      <c r="AC419" s="4"/>
      <c r="AD419" s="4"/>
      <c r="AE419" s="4"/>
      <c r="AF419" s="4"/>
      <c r="AG419" s="4"/>
      <c r="AH419" s="4"/>
    </row>
    <row r="420" ht="13.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c r="AB420" s="4"/>
      <c r="AC420" s="4"/>
      <c r="AD420" s="4"/>
      <c r="AE420" s="4"/>
      <c r="AF420" s="4"/>
      <c r="AG420" s="4"/>
      <c r="AH420" s="4"/>
    </row>
    <row r="421" ht="13.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c r="AB421" s="4"/>
      <c r="AC421" s="4"/>
      <c r="AD421" s="4"/>
      <c r="AE421" s="4"/>
      <c r="AF421" s="4"/>
      <c r="AG421" s="4"/>
      <c r="AH421" s="4"/>
    </row>
    <row r="422" ht="13.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c r="AH422" s="4"/>
    </row>
    <row r="423" ht="13.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c r="AB423" s="4"/>
      <c r="AC423" s="4"/>
      <c r="AD423" s="4"/>
      <c r="AE423" s="4"/>
      <c r="AF423" s="4"/>
      <c r="AG423" s="4"/>
      <c r="AH423" s="4"/>
    </row>
    <row r="424" ht="13.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c r="AH424" s="4"/>
    </row>
    <row r="425" ht="13.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c r="AB425" s="4"/>
      <c r="AC425" s="4"/>
      <c r="AD425" s="4"/>
      <c r="AE425" s="4"/>
      <c r="AF425" s="4"/>
      <c r="AG425" s="4"/>
      <c r="AH425" s="4"/>
    </row>
    <row r="426" ht="13.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c r="AB426" s="4"/>
      <c r="AC426" s="4"/>
      <c r="AD426" s="4"/>
      <c r="AE426" s="4"/>
      <c r="AF426" s="4"/>
      <c r="AG426" s="4"/>
      <c r="AH426" s="4"/>
    </row>
    <row r="427" ht="13.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c r="AB427" s="4"/>
      <c r="AC427" s="4"/>
      <c r="AD427" s="4"/>
      <c r="AE427" s="4"/>
      <c r="AF427" s="4"/>
      <c r="AG427" s="4"/>
      <c r="AH427" s="4"/>
    </row>
    <row r="428" ht="13.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c r="AH428" s="4"/>
    </row>
    <row r="429" ht="13.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c r="AH429" s="4"/>
    </row>
    <row r="430" ht="13.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c r="AB430" s="4"/>
      <c r="AC430" s="4"/>
      <c r="AD430" s="4"/>
      <c r="AE430" s="4"/>
      <c r="AF430" s="4"/>
      <c r="AG430" s="4"/>
      <c r="AH430" s="4"/>
    </row>
    <row r="431" ht="13.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c r="AH431" s="4"/>
    </row>
    <row r="432" ht="13.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c r="AB432" s="4"/>
      <c r="AC432" s="4"/>
      <c r="AD432" s="4"/>
      <c r="AE432" s="4"/>
      <c r="AF432" s="4"/>
      <c r="AG432" s="4"/>
      <c r="AH432" s="4"/>
    </row>
    <row r="433" ht="13.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c r="AB433" s="4"/>
      <c r="AC433" s="4"/>
      <c r="AD433" s="4"/>
      <c r="AE433" s="4"/>
      <c r="AF433" s="4"/>
      <c r="AG433" s="4"/>
      <c r="AH433" s="4"/>
    </row>
    <row r="434" ht="13.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c r="AH434" s="4"/>
    </row>
    <row r="435" ht="13.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c r="AH435" s="4"/>
    </row>
    <row r="436" ht="13.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c r="AB436" s="4"/>
      <c r="AC436" s="4"/>
      <c r="AD436" s="4"/>
      <c r="AE436" s="4"/>
      <c r="AF436" s="4"/>
      <c r="AG436" s="4"/>
      <c r="AH436" s="4"/>
    </row>
    <row r="437" ht="13.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c r="AH437" s="4"/>
    </row>
    <row r="438" ht="13.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c r="AH438" s="4"/>
    </row>
    <row r="439" ht="13.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row>
    <row r="440" ht="13.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c r="AH440" s="4"/>
    </row>
    <row r="441" ht="13.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c r="AH441" s="4"/>
    </row>
    <row r="442" ht="13.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c r="AB442" s="4"/>
      <c r="AC442" s="4"/>
      <c r="AD442" s="4"/>
      <c r="AE442" s="4"/>
      <c r="AF442" s="4"/>
      <c r="AG442" s="4"/>
      <c r="AH442" s="4"/>
    </row>
    <row r="443" ht="13.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c r="AH443" s="4"/>
    </row>
    <row r="444" ht="13.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row>
    <row r="445" ht="13.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row>
    <row r="446" ht="13.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c r="AH446" s="4"/>
    </row>
    <row r="447" ht="13.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row>
    <row r="448" ht="13.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row>
    <row r="449" ht="13.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c r="AH449" s="4"/>
    </row>
    <row r="450" ht="13.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c r="AH450" s="4"/>
    </row>
    <row r="451" ht="13.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c r="AH451" s="4"/>
    </row>
    <row r="452" ht="13.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c r="AB452" s="4"/>
      <c r="AC452" s="4"/>
      <c r="AD452" s="4"/>
      <c r="AE452" s="4"/>
      <c r="AF452" s="4"/>
      <c r="AG452" s="4"/>
      <c r="AH452" s="4"/>
    </row>
    <row r="453" ht="13.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c r="AB453" s="4"/>
      <c r="AC453" s="4"/>
      <c r="AD453" s="4"/>
      <c r="AE453" s="4"/>
      <c r="AF453" s="4"/>
      <c r="AG453" s="4"/>
      <c r="AH453" s="4"/>
    </row>
    <row r="454" ht="13.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c r="AH454" s="4"/>
    </row>
    <row r="455" ht="13.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c r="AH455" s="4"/>
    </row>
    <row r="456" ht="13.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c r="AB456" s="4"/>
      <c r="AC456" s="4"/>
      <c r="AD456" s="4"/>
      <c r="AE456" s="4"/>
      <c r="AF456" s="4"/>
      <c r="AG456" s="4"/>
      <c r="AH456" s="4"/>
    </row>
    <row r="457" ht="13.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c r="AB457" s="4"/>
      <c r="AC457" s="4"/>
      <c r="AD457" s="4"/>
      <c r="AE457" s="4"/>
      <c r="AF457" s="4"/>
      <c r="AG457" s="4"/>
      <c r="AH457" s="4"/>
    </row>
    <row r="458" ht="13.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c r="AB458" s="4"/>
      <c r="AC458" s="4"/>
      <c r="AD458" s="4"/>
      <c r="AE458" s="4"/>
      <c r="AF458" s="4"/>
      <c r="AG458" s="4"/>
      <c r="AH458" s="4"/>
    </row>
    <row r="459" ht="13.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c r="AB459" s="4"/>
      <c r="AC459" s="4"/>
      <c r="AD459" s="4"/>
      <c r="AE459" s="4"/>
      <c r="AF459" s="4"/>
      <c r="AG459" s="4"/>
      <c r="AH459" s="4"/>
    </row>
    <row r="460" ht="13.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c r="AB460" s="4"/>
      <c r="AC460" s="4"/>
      <c r="AD460" s="4"/>
      <c r="AE460" s="4"/>
      <c r="AF460" s="4"/>
      <c r="AG460" s="4"/>
      <c r="AH460" s="4"/>
    </row>
    <row r="461" ht="13.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c r="AB461" s="4"/>
      <c r="AC461" s="4"/>
      <c r="AD461" s="4"/>
      <c r="AE461" s="4"/>
      <c r="AF461" s="4"/>
      <c r="AG461" s="4"/>
      <c r="AH461" s="4"/>
    </row>
    <row r="462" ht="13.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c r="AB462" s="4"/>
      <c r="AC462" s="4"/>
      <c r="AD462" s="4"/>
      <c r="AE462" s="4"/>
      <c r="AF462" s="4"/>
      <c r="AG462" s="4"/>
      <c r="AH462" s="4"/>
    </row>
    <row r="463" ht="13.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c r="AB463" s="4"/>
      <c r="AC463" s="4"/>
      <c r="AD463" s="4"/>
      <c r="AE463" s="4"/>
      <c r="AF463" s="4"/>
      <c r="AG463" s="4"/>
      <c r="AH463" s="4"/>
    </row>
    <row r="464" ht="13.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c r="AB464" s="4"/>
      <c r="AC464" s="4"/>
      <c r="AD464" s="4"/>
      <c r="AE464" s="4"/>
      <c r="AF464" s="4"/>
      <c r="AG464" s="4"/>
      <c r="AH464" s="4"/>
    </row>
    <row r="465" ht="13.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c r="AB465" s="4"/>
      <c r="AC465" s="4"/>
      <c r="AD465" s="4"/>
      <c r="AE465" s="4"/>
      <c r="AF465" s="4"/>
      <c r="AG465" s="4"/>
      <c r="AH465" s="4"/>
    </row>
    <row r="466" ht="13.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c r="AB466" s="4"/>
      <c r="AC466" s="4"/>
      <c r="AD466" s="4"/>
      <c r="AE466" s="4"/>
      <c r="AF466" s="4"/>
      <c r="AG466" s="4"/>
      <c r="AH466" s="4"/>
    </row>
    <row r="467" ht="13.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c r="AB467" s="4"/>
      <c r="AC467" s="4"/>
      <c r="AD467" s="4"/>
      <c r="AE467" s="4"/>
      <c r="AF467" s="4"/>
      <c r="AG467" s="4"/>
      <c r="AH467" s="4"/>
    </row>
    <row r="468" ht="13.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c r="AB468" s="4"/>
      <c r="AC468" s="4"/>
      <c r="AD468" s="4"/>
      <c r="AE468" s="4"/>
      <c r="AF468" s="4"/>
      <c r="AG468" s="4"/>
      <c r="AH468" s="4"/>
    </row>
    <row r="469" ht="13.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c r="AB469" s="4"/>
      <c r="AC469" s="4"/>
      <c r="AD469" s="4"/>
      <c r="AE469" s="4"/>
      <c r="AF469" s="4"/>
      <c r="AG469" s="4"/>
      <c r="AH469" s="4"/>
    </row>
    <row r="470" ht="13.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c r="AB470" s="4"/>
      <c r="AC470" s="4"/>
      <c r="AD470" s="4"/>
      <c r="AE470" s="4"/>
      <c r="AF470" s="4"/>
      <c r="AG470" s="4"/>
      <c r="AH470" s="4"/>
    </row>
    <row r="471" ht="13.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c r="AB471" s="4"/>
      <c r="AC471" s="4"/>
      <c r="AD471" s="4"/>
      <c r="AE471" s="4"/>
      <c r="AF471" s="4"/>
      <c r="AG471" s="4"/>
      <c r="AH471" s="4"/>
    </row>
    <row r="472" ht="13.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c r="AB472" s="4"/>
      <c r="AC472" s="4"/>
      <c r="AD472" s="4"/>
      <c r="AE472" s="4"/>
      <c r="AF472" s="4"/>
      <c r="AG472" s="4"/>
      <c r="AH472" s="4"/>
    </row>
    <row r="473" ht="13.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c r="AB473" s="4"/>
      <c r="AC473" s="4"/>
      <c r="AD473" s="4"/>
      <c r="AE473" s="4"/>
      <c r="AF473" s="4"/>
      <c r="AG473" s="4"/>
      <c r="AH473" s="4"/>
    </row>
    <row r="474" ht="13.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c r="AB474" s="4"/>
      <c r="AC474" s="4"/>
      <c r="AD474" s="4"/>
      <c r="AE474" s="4"/>
      <c r="AF474" s="4"/>
      <c r="AG474" s="4"/>
      <c r="AH474" s="4"/>
    </row>
    <row r="475" ht="13.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c r="AB475" s="4"/>
      <c r="AC475" s="4"/>
      <c r="AD475" s="4"/>
      <c r="AE475" s="4"/>
      <c r="AF475" s="4"/>
      <c r="AG475" s="4"/>
      <c r="AH475" s="4"/>
    </row>
    <row r="476" ht="13.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c r="AB476" s="4"/>
      <c r="AC476" s="4"/>
      <c r="AD476" s="4"/>
      <c r="AE476" s="4"/>
      <c r="AF476" s="4"/>
      <c r="AG476" s="4"/>
      <c r="AH476" s="4"/>
    </row>
    <row r="477" ht="13.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c r="AB477" s="4"/>
      <c r="AC477" s="4"/>
      <c r="AD477" s="4"/>
      <c r="AE477" s="4"/>
      <c r="AF477" s="4"/>
      <c r="AG477" s="4"/>
      <c r="AH477" s="4"/>
    </row>
    <row r="478" ht="13.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c r="AB478" s="4"/>
      <c r="AC478" s="4"/>
      <c r="AD478" s="4"/>
      <c r="AE478" s="4"/>
      <c r="AF478" s="4"/>
      <c r="AG478" s="4"/>
      <c r="AH478" s="4"/>
    </row>
    <row r="479" ht="13.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c r="AB479" s="4"/>
      <c r="AC479" s="4"/>
      <c r="AD479" s="4"/>
      <c r="AE479" s="4"/>
      <c r="AF479" s="4"/>
      <c r="AG479" s="4"/>
      <c r="AH479" s="4"/>
    </row>
    <row r="480" ht="13.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c r="AB480" s="4"/>
      <c r="AC480" s="4"/>
      <c r="AD480" s="4"/>
      <c r="AE480" s="4"/>
      <c r="AF480" s="4"/>
      <c r="AG480" s="4"/>
      <c r="AH480" s="4"/>
    </row>
    <row r="481" ht="13.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c r="AB481" s="4"/>
      <c r="AC481" s="4"/>
      <c r="AD481" s="4"/>
      <c r="AE481" s="4"/>
      <c r="AF481" s="4"/>
      <c r="AG481" s="4"/>
      <c r="AH481" s="4"/>
    </row>
    <row r="482" ht="13.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c r="AB482" s="4"/>
      <c r="AC482" s="4"/>
      <c r="AD482" s="4"/>
      <c r="AE482" s="4"/>
      <c r="AF482" s="4"/>
      <c r="AG482" s="4"/>
      <c r="AH482" s="4"/>
    </row>
    <row r="483" ht="13.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c r="AB483" s="4"/>
      <c r="AC483" s="4"/>
      <c r="AD483" s="4"/>
      <c r="AE483" s="4"/>
      <c r="AF483" s="4"/>
      <c r="AG483" s="4"/>
      <c r="AH483" s="4"/>
    </row>
    <row r="484" ht="13.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c r="AB484" s="4"/>
      <c r="AC484" s="4"/>
      <c r="AD484" s="4"/>
      <c r="AE484" s="4"/>
      <c r="AF484" s="4"/>
      <c r="AG484" s="4"/>
      <c r="AH484" s="4"/>
    </row>
    <row r="485" ht="13.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c r="AB485" s="4"/>
      <c r="AC485" s="4"/>
      <c r="AD485" s="4"/>
      <c r="AE485" s="4"/>
      <c r="AF485" s="4"/>
      <c r="AG485" s="4"/>
      <c r="AH485" s="4"/>
    </row>
    <row r="486" ht="13.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c r="AB486" s="4"/>
      <c r="AC486" s="4"/>
      <c r="AD486" s="4"/>
      <c r="AE486" s="4"/>
      <c r="AF486" s="4"/>
      <c r="AG486" s="4"/>
      <c r="AH486" s="4"/>
    </row>
    <row r="487" ht="13.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c r="AB487" s="4"/>
      <c r="AC487" s="4"/>
      <c r="AD487" s="4"/>
      <c r="AE487" s="4"/>
      <c r="AF487" s="4"/>
      <c r="AG487" s="4"/>
      <c r="AH487" s="4"/>
    </row>
    <row r="488" ht="13.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c r="AB488" s="4"/>
      <c r="AC488" s="4"/>
      <c r="AD488" s="4"/>
      <c r="AE488" s="4"/>
      <c r="AF488" s="4"/>
      <c r="AG488" s="4"/>
      <c r="AH488" s="4"/>
    </row>
    <row r="489" ht="13.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c r="AB489" s="4"/>
      <c r="AC489" s="4"/>
      <c r="AD489" s="4"/>
      <c r="AE489" s="4"/>
      <c r="AF489" s="4"/>
      <c r="AG489" s="4"/>
      <c r="AH489" s="4"/>
    </row>
    <row r="490" ht="13.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c r="AB490" s="4"/>
      <c r="AC490" s="4"/>
      <c r="AD490" s="4"/>
      <c r="AE490" s="4"/>
      <c r="AF490" s="4"/>
      <c r="AG490" s="4"/>
      <c r="AH490" s="4"/>
    </row>
    <row r="491" ht="13.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c r="AB491" s="4"/>
      <c r="AC491" s="4"/>
      <c r="AD491" s="4"/>
      <c r="AE491" s="4"/>
      <c r="AF491" s="4"/>
      <c r="AG491" s="4"/>
      <c r="AH491" s="4"/>
    </row>
    <row r="492" ht="13.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c r="AB492" s="4"/>
      <c r="AC492" s="4"/>
      <c r="AD492" s="4"/>
      <c r="AE492" s="4"/>
      <c r="AF492" s="4"/>
      <c r="AG492" s="4"/>
      <c r="AH492" s="4"/>
    </row>
    <row r="493" ht="13.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c r="AB493" s="4"/>
      <c r="AC493" s="4"/>
      <c r="AD493" s="4"/>
      <c r="AE493" s="4"/>
      <c r="AF493" s="4"/>
      <c r="AG493" s="4"/>
      <c r="AH493" s="4"/>
    </row>
    <row r="494" ht="13.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c r="AB494" s="4"/>
      <c r="AC494" s="4"/>
      <c r="AD494" s="4"/>
      <c r="AE494" s="4"/>
      <c r="AF494" s="4"/>
      <c r="AG494" s="4"/>
      <c r="AH494" s="4"/>
    </row>
    <row r="495" ht="13.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c r="AB495" s="4"/>
      <c r="AC495" s="4"/>
      <c r="AD495" s="4"/>
      <c r="AE495" s="4"/>
      <c r="AF495" s="4"/>
      <c r="AG495" s="4"/>
      <c r="AH495" s="4"/>
    </row>
    <row r="496" ht="13.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c r="AB496" s="4"/>
      <c r="AC496" s="4"/>
      <c r="AD496" s="4"/>
      <c r="AE496" s="4"/>
      <c r="AF496" s="4"/>
      <c r="AG496" s="4"/>
      <c r="AH496" s="4"/>
    </row>
    <row r="497" ht="13.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c r="AB497" s="4"/>
      <c r="AC497" s="4"/>
      <c r="AD497" s="4"/>
      <c r="AE497" s="4"/>
      <c r="AF497" s="4"/>
      <c r="AG497" s="4"/>
      <c r="AH497" s="4"/>
    </row>
    <row r="498" ht="13.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c r="AB498" s="4"/>
      <c r="AC498" s="4"/>
      <c r="AD498" s="4"/>
      <c r="AE498" s="4"/>
      <c r="AF498" s="4"/>
      <c r="AG498" s="4"/>
      <c r="AH498" s="4"/>
    </row>
    <row r="499" ht="13.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c r="AB499" s="4"/>
      <c r="AC499" s="4"/>
      <c r="AD499" s="4"/>
      <c r="AE499" s="4"/>
      <c r="AF499" s="4"/>
      <c r="AG499" s="4"/>
      <c r="AH499" s="4"/>
    </row>
    <row r="500" ht="13.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c r="AB500" s="4"/>
      <c r="AC500" s="4"/>
      <c r="AD500" s="4"/>
      <c r="AE500" s="4"/>
      <c r="AF500" s="4"/>
      <c r="AG500" s="4"/>
      <c r="AH500" s="4"/>
    </row>
    <row r="501" ht="13.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c r="AB501" s="4"/>
      <c r="AC501" s="4"/>
      <c r="AD501" s="4"/>
      <c r="AE501" s="4"/>
      <c r="AF501" s="4"/>
      <c r="AG501" s="4"/>
      <c r="AH501" s="4"/>
    </row>
    <row r="502" ht="13.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c r="AB502" s="4"/>
      <c r="AC502" s="4"/>
      <c r="AD502" s="4"/>
      <c r="AE502" s="4"/>
      <c r="AF502" s="4"/>
      <c r="AG502" s="4"/>
      <c r="AH502" s="4"/>
    </row>
    <row r="503" ht="13.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c r="AB503" s="4"/>
      <c r="AC503" s="4"/>
      <c r="AD503" s="4"/>
      <c r="AE503" s="4"/>
      <c r="AF503" s="4"/>
      <c r="AG503" s="4"/>
      <c r="AH503" s="4"/>
    </row>
    <row r="504" ht="13.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c r="AB504" s="4"/>
      <c r="AC504" s="4"/>
      <c r="AD504" s="4"/>
      <c r="AE504" s="4"/>
      <c r="AF504" s="4"/>
      <c r="AG504" s="4"/>
      <c r="AH504" s="4"/>
    </row>
    <row r="505" ht="13.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c r="AB505" s="4"/>
      <c r="AC505" s="4"/>
      <c r="AD505" s="4"/>
      <c r="AE505" s="4"/>
      <c r="AF505" s="4"/>
      <c r="AG505" s="4"/>
      <c r="AH505" s="4"/>
    </row>
    <row r="506" ht="13.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c r="AB506" s="4"/>
      <c r="AC506" s="4"/>
      <c r="AD506" s="4"/>
      <c r="AE506" s="4"/>
      <c r="AF506" s="4"/>
      <c r="AG506" s="4"/>
      <c r="AH506" s="4"/>
    </row>
    <row r="507" ht="13.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c r="AB507" s="4"/>
      <c r="AC507" s="4"/>
      <c r="AD507" s="4"/>
      <c r="AE507" s="4"/>
      <c r="AF507" s="4"/>
      <c r="AG507" s="4"/>
      <c r="AH507" s="4"/>
    </row>
    <row r="508" ht="13.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c r="AB508" s="4"/>
      <c r="AC508" s="4"/>
      <c r="AD508" s="4"/>
      <c r="AE508" s="4"/>
      <c r="AF508" s="4"/>
      <c r="AG508" s="4"/>
      <c r="AH508" s="4"/>
    </row>
    <row r="509" ht="13.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c r="AB509" s="4"/>
      <c r="AC509" s="4"/>
      <c r="AD509" s="4"/>
      <c r="AE509" s="4"/>
      <c r="AF509" s="4"/>
      <c r="AG509" s="4"/>
      <c r="AH509" s="4"/>
    </row>
    <row r="510" ht="13.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c r="AB510" s="4"/>
      <c r="AC510" s="4"/>
      <c r="AD510" s="4"/>
      <c r="AE510" s="4"/>
      <c r="AF510" s="4"/>
      <c r="AG510" s="4"/>
      <c r="AH510" s="4"/>
    </row>
    <row r="511" ht="13.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c r="AB511" s="4"/>
      <c r="AC511" s="4"/>
      <c r="AD511" s="4"/>
      <c r="AE511" s="4"/>
      <c r="AF511" s="4"/>
      <c r="AG511" s="4"/>
      <c r="AH511" s="4"/>
    </row>
    <row r="512" ht="13.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c r="AB512" s="4"/>
      <c r="AC512" s="4"/>
      <c r="AD512" s="4"/>
      <c r="AE512" s="4"/>
      <c r="AF512" s="4"/>
      <c r="AG512" s="4"/>
      <c r="AH512" s="4"/>
    </row>
    <row r="513" ht="13.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c r="AB513" s="4"/>
      <c r="AC513" s="4"/>
      <c r="AD513" s="4"/>
      <c r="AE513" s="4"/>
      <c r="AF513" s="4"/>
      <c r="AG513" s="4"/>
      <c r="AH513" s="4"/>
    </row>
    <row r="514" ht="13.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c r="AB514" s="4"/>
      <c r="AC514" s="4"/>
      <c r="AD514" s="4"/>
      <c r="AE514" s="4"/>
      <c r="AF514" s="4"/>
      <c r="AG514" s="4"/>
      <c r="AH514" s="4"/>
    </row>
    <row r="515" ht="13.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c r="AB515" s="4"/>
      <c r="AC515" s="4"/>
      <c r="AD515" s="4"/>
      <c r="AE515" s="4"/>
      <c r="AF515" s="4"/>
      <c r="AG515" s="4"/>
      <c r="AH515" s="4"/>
    </row>
    <row r="516" ht="13.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c r="AB516" s="4"/>
      <c r="AC516" s="4"/>
      <c r="AD516" s="4"/>
      <c r="AE516" s="4"/>
      <c r="AF516" s="4"/>
      <c r="AG516" s="4"/>
      <c r="AH516" s="4"/>
    </row>
    <row r="517" ht="13.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c r="AB517" s="4"/>
      <c r="AC517" s="4"/>
      <c r="AD517" s="4"/>
      <c r="AE517" s="4"/>
      <c r="AF517" s="4"/>
      <c r="AG517" s="4"/>
      <c r="AH517" s="4"/>
    </row>
    <row r="518" ht="13.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c r="AB518" s="4"/>
      <c r="AC518" s="4"/>
      <c r="AD518" s="4"/>
      <c r="AE518" s="4"/>
      <c r="AF518" s="4"/>
      <c r="AG518" s="4"/>
      <c r="AH518" s="4"/>
    </row>
    <row r="519" ht="13.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c r="AB519" s="4"/>
      <c r="AC519" s="4"/>
      <c r="AD519" s="4"/>
      <c r="AE519" s="4"/>
      <c r="AF519" s="4"/>
      <c r="AG519" s="4"/>
      <c r="AH519" s="4"/>
    </row>
    <row r="520" ht="13.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c r="AB520" s="4"/>
      <c r="AC520" s="4"/>
      <c r="AD520" s="4"/>
      <c r="AE520" s="4"/>
      <c r="AF520" s="4"/>
      <c r="AG520" s="4"/>
      <c r="AH520" s="4"/>
    </row>
    <row r="521" ht="13.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c r="AB521" s="4"/>
      <c r="AC521" s="4"/>
      <c r="AD521" s="4"/>
      <c r="AE521" s="4"/>
      <c r="AF521" s="4"/>
      <c r="AG521" s="4"/>
      <c r="AH521" s="4"/>
    </row>
    <row r="522" ht="13.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c r="AB522" s="4"/>
      <c r="AC522" s="4"/>
      <c r="AD522" s="4"/>
      <c r="AE522" s="4"/>
      <c r="AF522" s="4"/>
      <c r="AG522" s="4"/>
      <c r="AH522" s="4"/>
    </row>
    <row r="523" ht="13.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c r="AB523" s="4"/>
      <c r="AC523" s="4"/>
      <c r="AD523" s="4"/>
      <c r="AE523" s="4"/>
      <c r="AF523" s="4"/>
      <c r="AG523" s="4"/>
      <c r="AH523" s="4"/>
    </row>
    <row r="524" ht="13.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c r="AB524" s="4"/>
      <c r="AC524" s="4"/>
      <c r="AD524" s="4"/>
      <c r="AE524" s="4"/>
      <c r="AF524" s="4"/>
      <c r="AG524" s="4"/>
      <c r="AH524" s="4"/>
    </row>
    <row r="525" ht="13.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c r="AB525" s="4"/>
      <c r="AC525" s="4"/>
      <c r="AD525" s="4"/>
      <c r="AE525" s="4"/>
      <c r="AF525" s="4"/>
      <c r="AG525" s="4"/>
      <c r="AH525" s="4"/>
    </row>
    <row r="526" ht="13.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c r="AB526" s="4"/>
      <c r="AC526" s="4"/>
      <c r="AD526" s="4"/>
      <c r="AE526" s="4"/>
      <c r="AF526" s="4"/>
      <c r="AG526" s="4"/>
      <c r="AH526" s="4"/>
    </row>
    <row r="527" ht="13.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c r="AB527" s="4"/>
      <c r="AC527" s="4"/>
      <c r="AD527" s="4"/>
      <c r="AE527" s="4"/>
      <c r="AF527" s="4"/>
      <c r="AG527" s="4"/>
      <c r="AH527" s="4"/>
    </row>
    <row r="528" ht="13.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c r="AB528" s="4"/>
      <c r="AC528" s="4"/>
      <c r="AD528" s="4"/>
      <c r="AE528" s="4"/>
      <c r="AF528" s="4"/>
      <c r="AG528" s="4"/>
      <c r="AH528" s="4"/>
    </row>
    <row r="529" ht="13.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c r="AB529" s="4"/>
      <c r="AC529" s="4"/>
      <c r="AD529" s="4"/>
      <c r="AE529" s="4"/>
      <c r="AF529" s="4"/>
      <c r="AG529" s="4"/>
      <c r="AH529" s="4"/>
    </row>
    <row r="530" ht="13.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c r="AB530" s="4"/>
      <c r="AC530" s="4"/>
      <c r="AD530" s="4"/>
      <c r="AE530" s="4"/>
      <c r="AF530" s="4"/>
      <c r="AG530" s="4"/>
      <c r="AH530" s="4"/>
    </row>
    <row r="531" ht="13.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c r="AB531" s="4"/>
      <c r="AC531" s="4"/>
      <c r="AD531" s="4"/>
      <c r="AE531" s="4"/>
      <c r="AF531" s="4"/>
      <c r="AG531" s="4"/>
      <c r="AH531" s="4"/>
    </row>
    <row r="532" ht="13.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c r="AB532" s="4"/>
      <c r="AC532" s="4"/>
      <c r="AD532" s="4"/>
      <c r="AE532" s="4"/>
      <c r="AF532" s="4"/>
      <c r="AG532" s="4"/>
      <c r="AH532" s="4"/>
    </row>
    <row r="533" ht="13.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c r="AB533" s="4"/>
      <c r="AC533" s="4"/>
      <c r="AD533" s="4"/>
      <c r="AE533" s="4"/>
      <c r="AF533" s="4"/>
      <c r="AG533" s="4"/>
      <c r="AH533" s="4"/>
    </row>
    <row r="534" ht="13.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c r="AB534" s="4"/>
      <c r="AC534" s="4"/>
      <c r="AD534" s="4"/>
      <c r="AE534" s="4"/>
      <c r="AF534" s="4"/>
      <c r="AG534" s="4"/>
      <c r="AH534" s="4"/>
    </row>
    <row r="535" ht="13.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c r="AB535" s="4"/>
      <c r="AC535" s="4"/>
      <c r="AD535" s="4"/>
      <c r="AE535" s="4"/>
      <c r="AF535" s="4"/>
      <c r="AG535" s="4"/>
      <c r="AH535" s="4"/>
    </row>
    <row r="536" ht="13.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c r="AB536" s="4"/>
      <c r="AC536" s="4"/>
      <c r="AD536" s="4"/>
      <c r="AE536" s="4"/>
      <c r="AF536" s="4"/>
      <c r="AG536" s="4"/>
      <c r="AH536" s="4"/>
    </row>
    <row r="537" ht="13.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c r="AB537" s="4"/>
      <c r="AC537" s="4"/>
      <c r="AD537" s="4"/>
      <c r="AE537" s="4"/>
      <c r="AF537" s="4"/>
      <c r="AG537" s="4"/>
      <c r="AH537" s="4"/>
    </row>
    <row r="538" ht="13.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c r="AB538" s="4"/>
      <c r="AC538" s="4"/>
      <c r="AD538" s="4"/>
      <c r="AE538" s="4"/>
      <c r="AF538" s="4"/>
      <c r="AG538" s="4"/>
      <c r="AH538" s="4"/>
    </row>
    <row r="539" ht="13.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c r="AB539" s="4"/>
      <c r="AC539" s="4"/>
      <c r="AD539" s="4"/>
      <c r="AE539" s="4"/>
      <c r="AF539" s="4"/>
      <c r="AG539" s="4"/>
      <c r="AH539" s="4"/>
    </row>
    <row r="540" ht="13.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c r="AB540" s="4"/>
      <c r="AC540" s="4"/>
      <c r="AD540" s="4"/>
      <c r="AE540" s="4"/>
      <c r="AF540" s="4"/>
      <c r="AG540" s="4"/>
      <c r="AH540" s="4"/>
    </row>
    <row r="541" ht="13.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c r="AB541" s="4"/>
      <c r="AC541" s="4"/>
      <c r="AD541" s="4"/>
      <c r="AE541" s="4"/>
      <c r="AF541" s="4"/>
      <c r="AG541" s="4"/>
      <c r="AH541" s="4"/>
    </row>
    <row r="542" ht="13.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c r="AB542" s="4"/>
      <c r="AC542" s="4"/>
      <c r="AD542" s="4"/>
      <c r="AE542" s="4"/>
      <c r="AF542" s="4"/>
      <c r="AG542" s="4"/>
      <c r="AH542" s="4"/>
    </row>
    <row r="543" ht="13.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c r="AB543" s="4"/>
      <c r="AC543" s="4"/>
      <c r="AD543" s="4"/>
      <c r="AE543" s="4"/>
      <c r="AF543" s="4"/>
      <c r="AG543" s="4"/>
      <c r="AH543" s="4"/>
    </row>
    <row r="544" ht="13.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c r="AB544" s="4"/>
      <c r="AC544" s="4"/>
      <c r="AD544" s="4"/>
      <c r="AE544" s="4"/>
      <c r="AF544" s="4"/>
      <c r="AG544" s="4"/>
      <c r="AH544" s="4"/>
    </row>
    <row r="545" ht="13.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c r="AB545" s="4"/>
      <c r="AC545" s="4"/>
      <c r="AD545" s="4"/>
      <c r="AE545" s="4"/>
      <c r="AF545" s="4"/>
      <c r="AG545" s="4"/>
      <c r="AH545" s="4"/>
    </row>
    <row r="546" ht="13.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c r="AB546" s="4"/>
      <c r="AC546" s="4"/>
      <c r="AD546" s="4"/>
      <c r="AE546" s="4"/>
      <c r="AF546" s="4"/>
      <c r="AG546" s="4"/>
      <c r="AH546" s="4"/>
    </row>
    <row r="547" ht="13.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c r="AB547" s="4"/>
      <c r="AC547" s="4"/>
      <c r="AD547" s="4"/>
      <c r="AE547" s="4"/>
      <c r="AF547" s="4"/>
      <c r="AG547" s="4"/>
      <c r="AH547" s="4"/>
    </row>
    <row r="548" ht="13.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c r="AB548" s="4"/>
      <c r="AC548" s="4"/>
      <c r="AD548" s="4"/>
      <c r="AE548" s="4"/>
      <c r="AF548" s="4"/>
      <c r="AG548" s="4"/>
      <c r="AH548" s="4"/>
    </row>
    <row r="549" ht="13.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c r="AB549" s="4"/>
      <c r="AC549" s="4"/>
      <c r="AD549" s="4"/>
      <c r="AE549" s="4"/>
      <c r="AF549" s="4"/>
      <c r="AG549" s="4"/>
      <c r="AH549" s="4"/>
    </row>
    <row r="550" ht="13.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c r="AB550" s="4"/>
      <c r="AC550" s="4"/>
      <c r="AD550" s="4"/>
      <c r="AE550" s="4"/>
      <c r="AF550" s="4"/>
      <c r="AG550" s="4"/>
      <c r="AH550" s="4"/>
    </row>
    <row r="551" ht="13.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c r="AB551" s="4"/>
      <c r="AC551" s="4"/>
      <c r="AD551" s="4"/>
      <c r="AE551" s="4"/>
      <c r="AF551" s="4"/>
      <c r="AG551" s="4"/>
      <c r="AH551" s="4"/>
    </row>
    <row r="552" ht="13.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c r="AB552" s="4"/>
      <c r="AC552" s="4"/>
      <c r="AD552" s="4"/>
      <c r="AE552" s="4"/>
      <c r="AF552" s="4"/>
      <c r="AG552" s="4"/>
      <c r="AH552" s="4"/>
    </row>
    <row r="553" ht="13.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c r="AB553" s="4"/>
      <c r="AC553" s="4"/>
      <c r="AD553" s="4"/>
      <c r="AE553" s="4"/>
      <c r="AF553" s="4"/>
      <c r="AG553" s="4"/>
      <c r="AH553" s="4"/>
    </row>
    <row r="554" ht="13.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c r="AB554" s="4"/>
      <c r="AC554" s="4"/>
      <c r="AD554" s="4"/>
      <c r="AE554" s="4"/>
      <c r="AF554" s="4"/>
      <c r="AG554" s="4"/>
      <c r="AH554" s="4"/>
    </row>
    <row r="555" ht="13.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c r="AB555" s="4"/>
      <c r="AC555" s="4"/>
      <c r="AD555" s="4"/>
      <c r="AE555" s="4"/>
      <c r="AF555" s="4"/>
      <c r="AG555" s="4"/>
      <c r="AH555" s="4"/>
    </row>
    <row r="556" ht="13.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c r="AB556" s="4"/>
      <c r="AC556" s="4"/>
      <c r="AD556" s="4"/>
      <c r="AE556" s="4"/>
      <c r="AF556" s="4"/>
      <c r="AG556" s="4"/>
      <c r="AH556" s="4"/>
    </row>
    <row r="557" ht="13.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c r="AB557" s="4"/>
      <c r="AC557" s="4"/>
      <c r="AD557" s="4"/>
      <c r="AE557" s="4"/>
      <c r="AF557" s="4"/>
      <c r="AG557" s="4"/>
      <c r="AH557" s="4"/>
    </row>
    <row r="558" ht="13.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c r="AB558" s="4"/>
      <c r="AC558" s="4"/>
      <c r="AD558" s="4"/>
      <c r="AE558" s="4"/>
      <c r="AF558" s="4"/>
      <c r="AG558" s="4"/>
      <c r="AH558" s="4"/>
    </row>
    <row r="559" ht="13.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c r="AB559" s="4"/>
      <c r="AC559" s="4"/>
      <c r="AD559" s="4"/>
      <c r="AE559" s="4"/>
      <c r="AF559" s="4"/>
      <c r="AG559" s="4"/>
      <c r="AH559" s="4"/>
    </row>
    <row r="560" ht="13.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c r="AB560" s="4"/>
      <c r="AC560" s="4"/>
      <c r="AD560" s="4"/>
      <c r="AE560" s="4"/>
      <c r="AF560" s="4"/>
      <c r="AG560" s="4"/>
      <c r="AH560" s="4"/>
    </row>
    <row r="561" ht="13.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c r="AB561" s="4"/>
      <c r="AC561" s="4"/>
      <c r="AD561" s="4"/>
      <c r="AE561" s="4"/>
      <c r="AF561" s="4"/>
      <c r="AG561" s="4"/>
      <c r="AH561" s="4"/>
    </row>
    <row r="562" ht="13.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c r="AB562" s="4"/>
      <c r="AC562" s="4"/>
      <c r="AD562" s="4"/>
      <c r="AE562" s="4"/>
      <c r="AF562" s="4"/>
      <c r="AG562" s="4"/>
      <c r="AH562" s="4"/>
    </row>
    <row r="563" ht="13.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c r="AB563" s="4"/>
      <c r="AC563" s="4"/>
      <c r="AD563" s="4"/>
      <c r="AE563" s="4"/>
      <c r="AF563" s="4"/>
      <c r="AG563" s="4"/>
      <c r="AH563" s="4"/>
    </row>
    <row r="564" ht="13.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c r="AB564" s="4"/>
      <c r="AC564" s="4"/>
      <c r="AD564" s="4"/>
      <c r="AE564" s="4"/>
      <c r="AF564" s="4"/>
      <c r="AG564" s="4"/>
      <c r="AH564" s="4"/>
    </row>
    <row r="565" ht="13.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c r="AB565" s="4"/>
      <c r="AC565" s="4"/>
      <c r="AD565" s="4"/>
      <c r="AE565" s="4"/>
      <c r="AF565" s="4"/>
      <c r="AG565" s="4"/>
      <c r="AH565" s="4"/>
    </row>
    <row r="566" ht="13.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c r="AB566" s="4"/>
      <c r="AC566" s="4"/>
      <c r="AD566" s="4"/>
      <c r="AE566" s="4"/>
      <c r="AF566" s="4"/>
      <c r="AG566" s="4"/>
      <c r="AH566" s="4"/>
    </row>
    <row r="567" ht="13.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c r="AB567" s="4"/>
      <c r="AC567" s="4"/>
      <c r="AD567" s="4"/>
      <c r="AE567" s="4"/>
      <c r="AF567" s="4"/>
      <c r="AG567" s="4"/>
      <c r="AH567" s="4"/>
    </row>
    <row r="568" ht="13.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c r="AB568" s="4"/>
      <c r="AC568" s="4"/>
      <c r="AD568" s="4"/>
      <c r="AE568" s="4"/>
      <c r="AF568" s="4"/>
      <c r="AG568" s="4"/>
      <c r="AH568" s="4"/>
    </row>
    <row r="569" ht="13.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c r="AB569" s="4"/>
      <c r="AC569" s="4"/>
      <c r="AD569" s="4"/>
      <c r="AE569" s="4"/>
      <c r="AF569" s="4"/>
      <c r="AG569" s="4"/>
      <c r="AH569" s="4"/>
    </row>
    <row r="570" ht="13.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c r="AB570" s="4"/>
      <c r="AC570" s="4"/>
      <c r="AD570" s="4"/>
      <c r="AE570" s="4"/>
      <c r="AF570" s="4"/>
      <c r="AG570" s="4"/>
      <c r="AH570" s="4"/>
    </row>
    <row r="571" ht="13.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c r="AB571" s="4"/>
      <c r="AC571" s="4"/>
      <c r="AD571" s="4"/>
      <c r="AE571" s="4"/>
      <c r="AF571" s="4"/>
      <c r="AG571" s="4"/>
      <c r="AH571" s="4"/>
    </row>
    <row r="572" ht="13.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c r="AB572" s="4"/>
      <c r="AC572" s="4"/>
      <c r="AD572" s="4"/>
      <c r="AE572" s="4"/>
      <c r="AF572" s="4"/>
      <c r="AG572" s="4"/>
      <c r="AH572" s="4"/>
    </row>
    <row r="573" ht="13.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c r="AB573" s="4"/>
      <c r="AC573" s="4"/>
      <c r="AD573" s="4"/>
      <c r="AE573" s="4"/>
      <c r="AF573" s="4"/>
      <c r="AG573" s="4"/>
      <c r="AH573" s="4"/>
    </row>
    <row r="574" ht="13.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c r="AB574" s="4"/>
      <c r="AC574" s="4"/>
      <c r="AD574" s="4"/>
      <c r="AE574" s="4"/>
      <c r="AF574" s="4"/>
      <c r="AG574" s="4"/>
      <c r="AH574" s="4"/>
    </row>
    <row r="575" ht="13.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c r="AB575" s="4"/>
      <c r="AC575" s="4"/>
      <c r="AD575" s="4"/>
      <c r="AE575" s="4"/>
      <c r="AF575" s="4"/>
      <c r="AG575" s="4"/>
      <c r="AH575" s="4"/>
    </row>
    <row r="576" ht="13.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c r="AB576" s="4"/>
      <c r="AC576" s="4"/>
      <c r="AD576" s="4"/>
      <c r="AE576" s="4"/>
      <c r="AF576" s="4"/>
      <c r="AG576" s="4"/>
      <c r="AH576" s="4"/>
    </row>
    <row r="577" ht="13.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c r="AB577" s="4"/>
      <c r="AC577" s="4"/>
      <c r="AD577" s="4"/>
      <c r="AE577" s="4"/>
      <c r="AF577" s="4"/>
      <c r="AG577" s="4"/>
      <c r="AH577" s="4"/>
    </row>
    <row r="578" ht="13.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c r="AB578" s="4"/>
      <c r="AC578" s="4"/>
      <c r="AD578" s="4"/>
      <c r="AE578" s="4"/>
      <c r="AF578" s="4"/>
      <c r="AG578" s="4"/>
      <c r="AH578" s="4"/>
    </row>
    <row r="579" ht="13.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c r="AB579" s="4"/>
      <c r="AC579" s="4"/>
      <c r="AD579" s="4"/>
      <c r="AE579" s="4"/>
      <c r="AF579" s="4"/>
      <c r="AG579" s="4"/>
      <c r="AH579" s="4"/>
    </row>
    <row r="580" ht="13.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c r="AB580" s="4"/>
      <c r="AC580" s="4"/>
      <c r="AD580" s="4"/>
      <c r="AE580" s="4"/>
      <c r="AF580" s="4"/>
      <c r="AG580" s="4"/>
      <c r="AH580" s="4"/>
    </row>
    <row r="581" ht="13.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c r="AB581" s="4"/>
      <c r="AC581" s="4"/>
      <c r="AD581" s="4"/>
      <c r="AE581" s="4"/>
      <c r="AF581" s="4"/>
      <c r="AG581" s="4"/>
      <c r="AH581" s="4"/>
    </row>
    <row r="582" ht="13.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c r="AB582" s="4"/>
      <c r="AC582" s="4"/>
      <c r="AD582" s="4"/>
      <c r="AE582" s="4"/>
      <c r="AF582" s="4"/>
      <c r="AG582" s="4"/>
      <c r="AH582" s="4"/>
    </row>
    <row r="583" ht="13.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c r="AB583" s="4"/>
      <c r="AC583" s="4"/>
      <c r="AD583" s="4"/>
      <c r="AE583" s="4"/>
      <c r="AF583" s="4"/>
      <c r="AG583" s="4"/>
      <c r="AH583" s="4"/>
    </row>
    <row r="584" ht="13.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c r="AB584" s="4"/>
      <c r="AC584" s="4"/>
      <c r="AD584" s="4"/>
      <c r="AE584" s="4"/>
      <c r="AF584" s="4"/>
      <c r="AG584" s="4"/>
      <c r="AH584" s="4"/>
    </row>
    <row r="585" ht="13.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c r="AB585" s="4"/>
      <c r="AC585" s="4"/>
      <c r="AD585" s="4"/>
      <c r="AE585" s="4"/>
      <c r="AF585" s="4"/>
      <c r="AG585" s="4"/>
      <c r="AH585" s="4"/>
    </row>
    <row r="586" ht="13.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c r="AB586" s="4"/>
      <c r="AC586" s="4"/>
      <c r="AD586" s="4"/>
      <c r="AE586" s="4"/>
      <c r="AF586" s="4"/>
      <c r="AG586" s="4"/>
      <c r="AH586" s="4"/>
    </row>
    <row r="587" ht="13.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c r="AB587" s="4"/>
      <c r="AC587" s="4"/>
      <c r="AD587" s="4"/>
      <c r="AE587" s="4"/>
      <c r="AF587" s="4"/>
      <c r="AG587" s="4"/>
      <c r="AH587" s="4"/>
    </row>
    <row r="588" ht="13.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c r="AB588" s="4"/>
      <c r="AC588" s="4"/>
      <c r="AD588" s="4"/>
      <c r="AE588" s="4"/>
      <c r="AF588" s="4"/>
      <c r="AG588" s="4"/>
      <c r="AH588" s="4"/>
    </row>
    <row r="589" ht="13.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c r="AB589" s="4"/>
      <c r="AC589" s="4"/>
      <c r="AD589" s="4"/>
      <c r="AE589" s="4"/>
      <c r="AF589" s="4"/>
      <c r="AG589" s="4"/>
      <c r="AH589" s="4"/>
    </row>
    <row r="590" ht="13.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c r="AB590" s="4"/>
      <c r="AC590" s="4"/>
      <c r="AD590" s="4"/>
      <c r="AE590" s="4"/>
      <c r="AF590" s="4"/>
      <c r="AG590" s="4"/>
      <c r="AH590" s="4"/>
    </row>
    <row r="591" ht="13.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c r="AB591" s="4"/>
      <c r="AC591" s="4"/>
      <c r="AD591" s="4"/>
      <c r="AE591" s="4"/>
      <c r="AF591" s="4"/>
      <c r="AG591" s="4"/>
      <c r="AH591" s="4"/>
    </row>
    <row r="592" ht="13.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c r="AB592" s="4"/>
      <c r="AC592" s="4"/>
      <c r="AD592" s="4"/>
      <c r="AE592" s="4"/>
      <c r="AF592" s="4"/>
      <c r="AG592" s="4"/>
      <c r="AH592" s="4"/>
    </row>
    <row r="593" ht="13.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c r="AB593" s="4"/>
      <c r="AC593" s="4"/>
      <c r="AD593" s="4"/>
      <c r="AE593" s="4"/>
      <c r="AF593" s="4"/>
      <c r="AG593" s="4"/>
      <c r="AH593" s="4"/>
    </row>
    <row r="594" ht="13.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c r="AB594" s="4"/>
      <c r="AC594" s="4"/>
      <c r="AD594" s="4"/>
      <c r="AE594" s="4"/>
      <c r="AF594" s="4"/>
      <c r="AG594" s="4"/>
      <c r="AH594" s="4"/>
    </row>
    <row r="595" ht="13.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c r="AB595" s="4"/>
      <c r="AC595" s="4"/>
      <c r="AD595" s="4"/>
      <c r="AE595" s="4"/>
      <c r="AF595" s="4"/>
      <c r="AG595" s="4"/>
      <c r="AH595" s="4"/>
    </row>
    <row r="596" ht="13.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c r="AB596" s="4"/>
      <c r="AC596" s="4"/>
      <c r="AD596" s="4"/>
      <c r="AE596" s="4"/>
      <c r="AF596" s="4"/>
      <c r="AG596" s="4"/>
      <c r="AH596" s="4"/>
    </row>
    <row r="597" ht="13.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c r="AB597" s="4"/>
      <c r="AC597" s="4"/>
      <c r="AD597" s="4"/>
      <c r="AE597" s="4"/>
      <c r="AF597" s="4"/>
      <c r="AG597" s="4"/>
      <c r="AH597" s="4"/>
    </row>
    <row r="598" ht="13.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c r="AB598" s="4"/>
      <c r="AC598" s="4"/>
      <c r="AD598" s="4"/>
      <c r="AE598" s="4"/>
      <c r="AF598" s="4"/>
      <c r="AG598" s="4"/>
      <c r="AH598" s="4"/>
    </row>
    <row r="599" ht="13.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c r="AB599" s="4"/>
      <c r="AC599" s="4"/>
      <c r="AD599" s="4"/>
      <c r="AE599" s="4"/>
      <c r="AF599" s="4"/>
      <c r="AG599" s="4"/>
      <c r="AH599" s="4"/>
    </row>
    <row r="600" ht="13.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c r="AB600" s="4"/>
      <c r="AC600" s="4"/>
      <c r="AD600" s="4"/>
      <c r="AE600" s="4"/>
      <c r="AF600" s="4"/>
      <c r="AG600" s="4"/>
      <c r="AH600" s="4"/>
    </row>
    <row r="601" ht="13.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c r="AB601" s="4"/>
      <c r="AC601" s="4"/>
      <c r="AD601" s="4"/>
      <c r="AE601" s="4"/>
      <c r="AF601" s="4"/>
      <c r="AG601" s="4"/>
      <c r="AH601" s="4"/>
    </row>
    <row r="602" ht="13.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c r="AB602" s="4"/>
      <c r="AC602" s="4"/>
      <c r="AD602" s="4"/>
      <c r="AE602" s="4"/>
      <c r="AF602" s="4"/>
      <c r="AG602" s="4"/>
      <c r="AH602" s="4"/>
    </row>
    <row r="603" ht="13.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c r="AB603" s="4"/>
      <c r="AC603" s="4"/>
      <c r="AD603" s="4"/>
      <c r="AE603" s="4"/>
      <c r="AF603" s="4"/>
      <c r="AG603" s="4"/>
      <c r="AH603" s="4"/>
    </row>
    <row r="604" ht="13.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c r="AB604" s="4"/>
      <c r="AC604" s="4"/>
      <c r="AD604" s="4"/>
      <c r="AE604" s="4"/>
      <c r="AF604" s="4"/>
      <c r="AG604" s="4"/>
      <c r="AH604" s="4"/>
    </row>
    <row r="605" ht="13.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c r="AB605" s="4"/>
      <c r="AC605" s="4"/>
      <c r="AD605" s="4"/>
      <c r="AE605" s="4"/>
      <c r="AF605" s="4"/>
      <c r="AG605" s="4"/>
      <c r="AH605" s="4"/>
    </row>
    <row r="606" ht="13.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c r="AB606" s="4"/>
      <c r="AC606" s="4"/>
      <c r="AD606" s="4"/>
      <c r="AE606" s="4"/>
      <c r="AF606" s="4"/>
      <c r="AG606" s="4"/>
      <c r="AH606" s="4"/>
    </row>
    <row r="607" ht="13.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c r="AB607" s="4"/>
      <c r="AC607" s="4"/>
      <c r="AD607" s="4"/>
      <c r="AE607" s="4"/>
      <c r="AF607" s="4"/>
      <c r="AG607" s="4"/>
      <c r="AH607" s="4"/>
    </row>
    <row r="608" ht="13.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c r="AB608" s="4"/>
      <c r="AC608" s="4"/>
      <c r="AD608" s="4"/>
      <c r="AE608" s="4"/>
      <c r="AF608" s="4"/>
      <c r="AG608" s="4"/>
      <c r="AH608" s="4"/>
    </row>
    <row r="609" ht="13.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c r="AB609" s="4"/>
      <c r="AC609" s="4"/>
      <c r="AD609" s="4"/>
      <c r="AE609" s="4"/>
      <c r="AF609" s="4"/>
      <c r="AG609" s="4"/>
      <c r="AH609" s="4"/>
    </row>
    <row r="610" ht="13.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c r="AB610" s="4"/>
      <c r="AC610" s="4"/>
      <c r="AD610" s="4"/>
      <c r="AE610" s="4"/>
      <c r="AF610" s="4"/>
      <c r="AG610" s="4"/>
      <c r="AH610" s="4"/>
    </row>
    <row r="611" ht="13.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c r="AB611" s="4"/>
      <c r="AC611" s="4"/>
      <c r="AD611" s="4"/>
      <c r="AE611" s="4"/>
      <c r="AF611" s="4"/>
      <c r="AG611" s="4"/>
      <c r="AH611" s="4"/>
    </row>
    <row r="612" ht="13.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c r="AB612" s="4"/>
      <c r="AC612" s="4"/>
      <c r="AD612" s="4"/>
      <c r="AE612" s="4"/>
      <c r="AF612" s="4"/>
      <c r="AG612" s="4"/>
      <c r="AH612" s="4"/>
    </row>
    <row r="613" ht="13.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c r="AB613" s="4"/>
      <c r="AC613" s="4"/>
      <c r="AD613" s="4"/>
      <c r="AE613" s="4"/>
      <c r="AF613" s="4"/>
      <c r="AG613" s="4"/>
      <c r="AH613" s="4"/>
    </row>
    <row r="614" ht="13.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c r="AB614" s="4"/>
      <c r="AC614" s="4"/>
      <c r="AD614" s="4"/>
      <c r="AE614" s="4"/>
      <c r="AF614" s="4"/>
      <c r="AG614" s="4"/>
      <c r="AH614" s="4"/>
    </row>
    <row r="615" ht="13.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c r="AB615" s="4"/>
      <c r="AC615" s="4"/>
      <c r="AD615" s="4"/>
      <c r="AE615" s="4"/>
      <c r="AF615" s="4"/>
      <c r="AG615" s="4"/>
      <c r="AH615" s="4"/>
    </row>
    <row r="616" ht="13.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c r="AB616" s="4"/>
      <c r="AC616" s="4"/>
      <c r="AD616" s="4"/>
      <c r="AE616" s="4"/>
      <c r="AF616" s="4"/>
      <c r="AG616" s="4"/>
      <c r="AH616" s="4"/>
    </row>
    <row r="617" ht="13.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c r="AB617" s="4"/>
      <c r="AC617" s="4"/>
      <c r="AD617" s="4"/>
      <c r="AE617" s="4"/>
      <c r="AF617" s="4"/>
      <c r="AG617" s="4"/>
      <c r="AH617" s="4"/>
    </row>
    <row r="618" ht="13.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c r="AB618" s="4"/>
      <c r="AC618" s="4"/>
      <c r="AD618" s="4"/>
      <c r="AE618" s="4"/>
      <c r="AF618" s="4"/>
      <c r="AG618" s="4"/>
      <c r="AH618" s="4"/>
    </row>
    <row r="619" ht="13.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c r="AB619" s="4"/>
      <c r="AC619" s="4"/>
      <c r="AD619" s="4"/>
      <c r="AE619" s="4"/>
      <c r="AF619" s="4"/>
      <c r="AG619" s="4"/>
      <c r="AH619" s="4"/>
    </row>
    <row r="620" ht="13.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c r="AB620" s="4"/>
      <c r="AC620" s="4"/>
      <c r="AD620" s="4"/>
      <c r="AE620" s="4"/>
      <c r="AF620" s="4"/>
      <c r="AG620" s="4"/>
      <c r="AH620" s="4"/>
    </row>
    <row r="621" ht="13.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c r="AB621" s="4"/>
      <c r="AC621" s="4"/>
      <c r="AD621" s="4"/>
      <c r="AE621" s="4"/>
      <c r="AF621" s="4"/>
      <c r="AG621" s="4"/>
      <c r="AH621" s="4"/>
    </row>
    <row r="622" ht="13.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c r="AB622" s="4"/>
      <c r="AC622" s="4"/>
      <c r="AD622" s="4"/>
      <c r="AE622" s="4"/>
      <c r="AF622" s="4"/>
      <c r="AG622" s="4"/>
      <c r="AH622" s="4"/>
    </row>
    <row r="623" ht="13.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c r="AB623" s="4"/>
      <c r="AC623" s="4"/>
      <c r="AD623" s="4"/>
      <c r="AE623" s="4"/>
      <c r="AF623" s="4"/>
      <c r="AG623" s="4"/>
      <c r="AH623" s="4"/>
    </row>
    <row r="624" ht="13.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c r="AB624" s="4"/>
      <c r="AC624" s="4"/>
      <c r="AD624" s="4"/>
      <c r="AE624" s="4"/>
      <c r="AF624" s="4"/>
      <c r="AG624" s="4"/>
      <c r="AH624" s="4"/>
    </row>
    <row r="625" ht="13.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c r="AB625" s="4"/>
      <c r="AC625" s="4"/>
      <c r="AD625" s="4"/>
      <c r="AE625" s="4"/>
      <c r="AF625" s="4"/>
      <c r="AG625" s="4"/>
      <c r="AH625" s="4"/>
    </row>
    <row r="626" ht="13.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c r="AB626" s="4"/>
      <c r="AC626" s="4"/>
      <c r="AD626" s="4"/>
      <c r="AE626" s="4"/>
      <c r="AF626" s="4"/>
      <c r="AG626" s="4"/>
      <c r="AH626" s="4"/>
    </row>
    <row r="627" ht="13.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c r="AB627" s="4"/>
      <c r="AC627" s="4"/>
      <c r="AD627" s="4"/>
      <c r="AE627" s="4"/>
      <c r="AF627" s="4"/>
      <c r="AG627" s="4"/>
      <c r="AH627" s="4"/>
    </row>
    <row r="628" ht="13.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c r="AB628" s="4"/>
      <c r="AC628" s="4"/>
      <c r="AD628" s="4"/>
      <c r="AE628" s="4"/>
      <c r="AF628" s="4"/>
      <c r="AG628" s="4"/>
      <c r="AH628" s="4"/>
    </row>
    <row r="629" ht="13.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c r="AB629" s="4"/>
      <c r="AC629" s="4"/>
      <c r="AD629" s="4"/>
      <c r="AE629" s="4"/>
      <c r="AF629" s="4"/>
      <c r="AG629" s="4"/>
      <c r="AH629" s="4"/>
    </row>
    <row r="630" ht="13.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c r="AB630" s="4"/>
      <c r="AC630" s="4"/>
      <c r="AD630" s="4"/>
      <c r="AE630" s="4"/>
      <c r="AF630" s="4"/>
      <c r="AG630" s="4"/>
      <c r="AH630" s="4"/>
    </row>
    <row r="631" ht="13.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c r="AB631" s="4"/>
      <c r="AC631" s="4"/>
      <c r="AD631" s="4"/>
      <c r="AE631" s="4"/>
      <c r="AF631" s="4"/>
      <c r="AG631" s="4"/>
      <c r="AH631" s="4"/>
    </row>
    <row r="632" ht="13.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c r="AB632" s="4"/>
      <c r="AC632" s="4"/>
      <c r="AD632" s="4"/>
      <c r="AE632" s="4"/>
      <c r="AF632" s="4"/>
      <c r="AG632" s="4"/>
      <c r="AH632" s="4"/>
    </row>
    <row r="633" ht="13.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c r="AB633" s="4"/>
      <c r="AC633" s="4"/>
      <c r="AD633" s="4"/>
      <c r="AE633" s="4"/>
      <c r="AF633" s="4"/>
      <c r="AG633" s="4"/>
      <c r="AH633" s="4"/>
    </row>
    <row r="634" ht="13.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c r="AB634" s="4"/>
      <c r="AC634" s="4"/>
      <c r="AD634" s="4"/>
      <c r="AE634" s="4"/>
      <c r="AF634" s="4"/>
      <c r="AG634" s="4"/>
      <c r="AH634" s="4"/>
    </row>
    <row r="635" ht="13.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c r="AB635" s="4"/>
      <c r="AC635" s="4"/>
      <c r="AD635" s="4"/>
      <c r="AE635" s="4"/>
      <c r="AF635" s="4"/>
      <c r="AG635" s="4"/>
      <c r="AH635" s="4"/>
    </row>
    <row r="636" ht="13.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c r="AB636" s="4"/>
      <c r="AC636" s="4"/>
      <c r="AD636" s="4"/>
      <c r="AE636" s="4"/>
      <c r="AF636" s="4"/>
      <c r="AG636" s="4"/>
      <c r="AH636" s="4"/>
    </row>
    <row r="637" ht="13.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c r="AB637" s="4"/>
      <c r="AC637" s="4"/>
      <c r="AD637" s="4"/>
      <c r="AE637" s="4"/>
      <c r="AF637" s="4"/>
      <c r="AG637" s="4"/>
      <c r="AH637" s="4"/>
    </row>
    <row r="638" ht="13.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c r="AB638" s="4"/>
      <c r="AC638" s="4"/>
      <c r="AD638" s="4"/>
      <c r="AE638" s="4"/>
      <c r="AF638" s="4"/>
      <c r="AG638" s="4"/>
      <c r="AH638" s="4"/>
    </row>
    <row r="639" ht="13.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c r="AB639" s="4"/>
      <c r="AC639" s="4"/>
      <c r="AD639" s="4"/>
      <c r="AE639" s="4"/>
      <c r="AF639" s="4"/>
      <c r="AG639" s="4"/>
      <c r="AH639" s="4"/>
    </row>
    <row r="640" ht="13.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c r="AB640" s="4"/>
      <c r="AC640" s="4"/>
      <c r="AD640" s="4"/>
      <c r="AE640" s="4"/>
      <c r="AF640" s="4"/>
      <c r="AG640" s="4"/>
      <c r="AH640" s="4"/>
    </row>
    <row r="641" ht="13.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c r="AB641" s="4"/>
      <c r="AC641" s="4"/>
      <c r="AD641" s="4"/>
      <c r="AE641" s="4"/>
      <c r="AF641" s="4"/>
      <c r="AG641" s="4"/>
      <c r="AH641" s="4"/>
    </row>
    <row r="642" ht="13.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c r="AB642" s="4"/>
      <c r="AC642" s="4"/>
      <c r="AD642" s="4"/>
      <c r="AE642" s="4"/>
      <c r="AF642" s="4"/>
      <c r="AG642" s="4"/>
      <c r="AH642" s="4"/>
    </row>
    <row r="643" ht="13.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c r="AB643" s="4"/>
      <c r="AC643" s="4"/>
      <c r="AD643" s="4"/>
      <c r="AE643" s="4"/>
      <c r="AF643" s="4"/>
      <c r="AG643" s="4"/>
      <c r="AH643" s="4"/>
    </row>
    <row r="644" ht="13.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c r="AB644" s="4"/>
      <c r="AC644" s="4"/>
      <c r="AD644" s="4"/>
      <c r="AE644" s="4"/>
      <c r="AF644" s="4"/>
      <c r="AG644" s="4"/>
      <c r="AH644" s="4"/>
    </row>
    <row r="645" ht="13.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c r="AB645" s="4"/>
      <c r="AC645" s="4"/>
      <c r="AD645" s="4"/>
      <c r="AE645" s="4"/>
      <c r="AF645" s="4"/>
      <c r="AG645" s="4"/>
      <c r="AH645" s="4"/>
    </row>
    <row r="646" ht="13.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c r="AB646" s="4"/>
      <c r="AC646" s="4"/>
      <c r="AD646" s="4"/>
      <c r="AE646" s="4"/>
      <c r="AF646" s="4"/>
      <c r="AG646" s="4"/>
      <c r="AH646" s="4"/>
    </row>
    <row r="647" ht="13.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c r="AB647" s="4"/>
      <c r="AC647" s="4"/>
      <c r="AD647" s="4"/>
      <c r="AE647" s="4"/>
      <c r="AF647" s="4"/>
      <c r="AG647" s="4"/>
      <c r="AH647" s="4"/>
    </row>
    <row r="648" ht="13.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c r="AB648" s="4"/>
      <c r="AC648" s="4"/>
      <c r="AD648" s="4"/>
      <c r="AE648" s="4"/>
      <c r="AF648" s="4"/>
      <c r="AG648" s="4"/>
      <c r="AH648" s="4"/>
    </row>
    <row r="649" ht="13.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c r="AB649" s="4"/>
      <c r="AC649" s="4"/>
      <c r="AD649" s="4"/>
      <c r="AE649" s="4"/>
      <c r="AF649" s="4"/>
      <c r="AG649" s="4"/>
      <c r="AH649" s="4"/>
    </row>
    <row r="650" ht="13.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c r="AB650" s="4"/>
      <c r="AC650" s="4"/>
      <c r="AD650" s="4"/>
      <c r="AE650" s="4"/>
      <c r="AF650" s="4"/>
      <c r="AG650" s="4"/>
      <c r="AH650" s="4"/>
    </row>
    <row r="651" ht="13.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c r="AB651" s="4"/>
      <c r="AC651" s="4"/>
      <c r="AD651" s="4"/>
      <c r="AE651" s="4"/>
      <c r="AF651" s="4"/>
      <c r="AG651" s="4"/>
      <c r="AH651" s="4"/>
    </row>
    <row r="652" ht="13.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c r="AB652" s="4"/>
      <c r="AC652" s="4"/>
      <c r="AD652" s="4"/>
      <c r="AE652" s="4"/>
      <c r="AF652" s="4"/>
      <c r="AG652" s="4"/>
      <c r="AH652" s="4"/>
    </row>
    <row r="653" ht="13.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c r="AB653" s="4"/>
      <c r="AC653" s="4"/>
      <c r="AD653" s="4"/>
      <c r="AE653" s="4"/>
      <c r="AF653" s="4"/>
      <c r="AG653" s="4"/>
      <c r="AH653" s="4"/>
    </row>
    <row r="654" ht="13.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c r="AB654" s="4"/>
      <c r="AC654" s="4"/>
      <c r="AD654" s="4"/>
      <c r="AE654" s="4"/>
      <c r="AF654" s="4"/>
      <c r="AG654" s="4"/>
      <c r="AH654" s="4"/>
    </row>
    <row r="655" ht="13.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c r="AB655" s="4"/>
      <c r="AC655" s="4"/>
      <c r="AD655" s="4"/>
      <c r="AE655" s="4"/>
      <c r="AF655" s="4"/>
      <c r="AG655" s="4"/>
      <c r="AH655" s="4"/>
    </row>
    <row r="656" ht="13.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c r="AB656" s="4"/>
      <c r="AC656" s="4"/>
      <c r="AD656" s="4"/>
      <c r="AE656" s="4"/>
      <c r="AF656" s="4"/>
      <c r="AG656" s="4"/>
      <c r="AH656" s="4"/>
    </row>
    <row r="657" ht="13.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c r="AB657" s="4"/>
      <c r="AC657" s="4"/>
      <c r="AD657" s="4"/>
      <c r="AE657" s="4"/>
      <c r="AF657" s="4"/>
      <c r="AG657" s="4"/>
      <c r="AH657" s="4"/>
    </row>
    <row r="658" ht="13.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c r="AB658" s="4"/>
      <c r="AC658" s="4"/>
      <c r="AD658" s="4"/>
      <c r="AE658" s="4"/>
      <c r="AF658" s="4"/>
      <c r="AG658" s="4"/>
      <c r="AH658" s="4"/>
    </row>
    <row r="659" ht="13.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c r="AB659" s="4"/>
      <c r="AC659" s="4"/>
      <c r="AD659" s="4"/>
      <c r="AE659" s="4"/>
      <c r="AF659" s="4"/>
      <c r="AG659" s="4"/>
      <c r="AH659" s="4"/>
    </row>
    <row r="660" ht="13.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c r="AB660" s="4"/>
      <c r="AC660" s="4"/>
      <c r="AD660" s="4"/>
      <c r="AE660" s="4"/>
      <c r="AF660" s="4"/>
      <c r="AG660" s="4"/>
      <c r="AH660" s="4"/>
    </row>
    <row r="661" ht="13.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c r="AB661" s="4"/>
      <c r="AC661" s="4"/>
      <c r="AD661" s="4"/>
      <c r="AE661" s="4"/>
      <c r="AF661" s="4"/>
      <c r="AG661" s="4"/>
      <c r="AH661" s="4"/>
    </row>
    <row r="662" ht="13.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c r="AB662" s="4"/>
      <c r="AC662" s="4"/>
      <c r="AD662" s="4"/>
      <c r="AE662" s="4"/>
      <c r="AF662" s="4"/>
      <c r="AG662" s="4"/>
      <c r="AH662" s="4"/>
    </row>
    <row r="663" ht="13.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c r="AB663" s="4"/>
      <c r="AC663" s="4"/>
      <c r="AD663" s="4"/>
      <c r="AE663" s="4"/>
      <c r="AF663" s="4"/>
      <c r="AG663" s="4"/>
      <c r="AH663" s="4"/>
    </row>
    <row r="664" ht="13.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c r="AB664" s="4"/>
      <c r="AC664" s="4"/>
      <c r="AD664" s="4"/>
      <c r="AE664" s="4"/>
      <c r="AF664" s="4"/>
      <c r="AG664" s="4"/>
      <c r="AH664" s="4"/>
    </row>
    <row r="665" ht="13.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c r="AB665" s="4"/>
      <c r="AC665" s="4"/>
      <c r="AD665" s="4"/>
      <c r="AE665" s="4"/>
      <c r="AF665" s="4"/>
      <c r="AG665" s="4"/>
      <c r="AH665" s="4"/>
    </row>
    <row r="666" ht="13.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c r="AB666" s="4"/>
      <c r="AC666" s="4"/>
      <c r="AD666" s="4"/>
      <c r="AE666" s="4"/>
      <c r="AF666" s="4"/>
      <c r="AG666" s="4"/>
      <c r="AH666" s="4"/>
    </row>
    <row r="667" ht="13.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c r="AB667" s="4"/>
      <c r="AC667" s="4"/>
      <c r="AD667" s="4"/>
      <c r="AE667" s="4"/>
      <c r="AF667" s="4"/>
      <c r="AG667" s="4"/>
      <c r="AH667" s="4"/>
    </row>
    <row r="668" ht="13.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c r="AB668" s="4"/>
      <c r="AC668" s="4"/>
      <c r="AD668" s="4"/>
      <c r="AE668" s="4"/>
      <c r="AF668" s="4"/>
      <c r="AG668" s="4"/>
      <c r="AH668" s="4"/>
    </row>
    <row r="669" ht="13.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c r="AB669" s="4"/>
      <c r="AC669" s="4"/>
      <c r="AD669" s="4"/>
      <c r="AE669" s="4"/>
      <c r="AF669" s="4"/>
      <c r="AG669" s="4"/>
      <c r="AH669" s="4"/>
    </row>
    <row r="670" ht="13.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c r="AB670" s="4"/>
      <c r="AC670" s="4"/>
      <c r="AD670" s="4"/>
      <c r="AE670" s="4"/>
      <c r="AF670" s="4"/>
      <c r="AG670" s="4"/>
      <c r="AH670" s="4"/>
    </row>
    <row r="671" ht="13.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c r="AB671" s="4"/>
      <c r="AC671" s="4"/>
      <c r="AD671" s="4"/>
      <c r="AE671" s="4"/>
      <c r="AF671" s="4"/>
      <c r="AG671" s="4"/>
      <c r="AH671" s="4"/>
    </row>
    <row r="672" ht="13.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c r="AB672" s="4"/>
      <c r="AC672" s="4"/>
      <c r="AD672" s="4"/>
      <c r="AE672" s="4"/>
      <c r="AF672" s="4"/>
      <c r="AG672" s="4"/>
      <c r="AH672" s="4"/>
    </row>
    <row r="673" ht="13.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c r="AB673" s="4"/>
      <c r="AC673" s="4"/>
      <c r="AD673" s="4"/>
      <c r="AE673" s="4"/>
      <c r="AF673" s="4"/>
      <c r="AG673" s="4"/>
      <c r="AH673" s="4"/>
    </row>
    <row r="674" ht="13.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c r="AB674" s="4"/>
      <c r="AC674" s="4"/>
      <c r="AD674" s="4"/>
      <c r="AE674" s="4"/>
      <c r="AF674" s="4"/>
      <c r="AG674" s="4"/>
      <c r="AH674" s="4"/>
    </row>
    <row r="675" ht="13.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c r="AB675" s="4"/>
      <c r="AC675" s="4"/>
      <c r="AD675" s="4"/>
      <c r="AE675" s="4"/>
      <c r="AF675" s="4"/>
      <c r="AG675" s="4"/>
      <c r="AH675" s="4"/>
    </row>
    <row r="676" ht="13.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c r="AB676" s="4"/>
      <c r="AC676" s="4"/>
      <c r="AD676" s="4"/>
      <c r="AE676" s="4"/>
      <c r="AF676" s="4"/>
      <c r="AG676" s="4"/>
      <c r="AH676" s="4"/>
    </row>
    <row r="677" ht="13.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c r="AB677" s="4"/>
      <c r="AC677" s="4"/>
      <c r="AD677" s="4"/>
      <c r="AE677" s="4"/>
      <c r="AF677" s="4"/>
      <c r="AG677" s="4"/>
      <c r="AH677" s="4"/>
    </row>
    <row r="678" ht="13.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c r="AB678" s="4"/>
      <c r="AC678" s="4"/>
      <c r="AD678" s="4"/>
      <c r="AE678" s="4"/>
      <c r="AF678" s="4"/>
      <c r="AG678" s="4"/>
      <c r="AH678" s="4"/>
    </row>
    <row r="679" ht="13.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c r="AB679" s="4"/>
      <c r="AC679" s="4"/>
      <c r="AD679" s="4"/>
      <c r="AE679" s="4"/>
      <c r="AF679" s="4"/>
      <c r="AG679" s="4"/>
      <c r="AH679" s="4"/>
    </row>
    <row r="680" ht="13.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c r="AB680" s="4"/>
      <c r="AC680" s="4"/>
      <c r="AD680" s="4"/>
      <c r="AE680" s="4"/>
      <c r="AF680" s="4"/>
      <c r="AG680" s="4"/>
      <c r="AH680" s="4"/>
    </row>
    <row r="681" ht="13.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c r="AB681" s="4"/>
      <c r="AC681" s="4"/>
      <c r="AD681" s="4"/>
      <c r="AE681" s="4"/>
      <c r="AF681" s="4"/>
      <c r="AG681" s="4"/>
      <c r="AH681" s="4"/>
    </row>
    <row r="682" ht="13.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c r="AB682" s="4"/>
      <c r="AC682" s="4"/>
      <c r="AD682" s="4"/>
      <c r="AE682" s="4"/>
      <c r="AF682" s="4"/>
      <c r="AG682" s="4"/>
      <c r="AH682" s="4"/>
    </row>
    <row r="683" ht="13.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c r="AB683" s="4"/>
      <c r="AC683" s="4"/>
      <c r="AD683" s="4"/>
      <c r="AE683" s="4"/>
      <c r="AF683" s="4"/>
      <c r="AG683" s="4"/>
      <c r="AH683" s="4"/>
    </row>
    <row r="684" ht="13.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c r="AB684" s="4"/>
      <c r="AC684" s="4"/>
      <c r="AD684" s="4"/>
      <c r="AE684" s="4"/>
      <c r="AF684" s="4"/>
      <c r="AG684" s="4"/>
      <c r="AH684" s="4"/>
    </row>
    <row r="685" ht="13.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c r="AB685" s="4"/>
      <c r="AC685" s="4"/>
      <c r="AD685" s="4"/>
      <c r="AE685" s="4"/>
      <c r="AF685" s="4"/>
      <c r="AG685" s="4"/>
      <c r="AH685" s="4"/>
    </row>
    <row r="686" ht="13.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c r="AB686" s="4"/>
      <c r="AC686" s="4"/>
      <c r="AD686" s="4"/>
      <c r="AE686" s="4"/>
      <c r="AF686" s="4"/>
      <c r="AG686" s="4"/>
      <c r="AH686" s="4"/>
    </row>
    <row r="687" ht="13.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c r="AB687" s="4"/>
      <c r="AC687" s="4"/>
      <c r="AD687" s="4"/>
      <c r="AE687" s="4"/>
      <c r="AF687" s="4"/>
      <c r="AG687" s="4"/>
      <c r="AH687" s="4"/>
    </row>
    <row r="688" ht="13.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c r="AB688" s="4"/>
      <c r="AC688" s="4"/>
      <c r="AD688" s="4"/>
      <c r="AE688" s="4"/>
      <c r="AF688" s="4"/>
      <c r="AG688" s="4"/>
      <c r="AH688" s="4"/>
    </row>
    <row r="689" ht="13.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c r="AB689" s="4"/>
      <c r="AC689" s="4"/>
      <c r="AD689" s="4"/>
      <c r="AE689" s="4"/>
      <c r="AF689" s="4"/>
      <c r="AG689" s="4"/>
      <c r="AH689" s="4"/>
    </row>
    <row r="690" ht="13.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c r="AB690" s="4"/>
      <c r="AC690" s="4"/>
      <c r="AD690" s="4"/>
      <c r="AE690" s="4"/>
      <c r="AF690" s="4"/>
      <c r="AG690" s="4"/>
      <c r="AH690" s="4"/>
    </row>
    <row r="691" ht="13.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c r="AB691" s="4"/>
      <c r="AC691" s="4"/>
      <c r="AD691" s="4"/>
      <c r="AE691" s="4"/>
      <c r="AF691" s="4"/>
      <c r="AG691" s="4"/>
      <c r="AH691" s="4"/>
    </row>
    <row r="692" ht="13.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c r="AB692" s="4"/>
      <c r="AC692" s="4"/>
      <c r="AD692" s="4"/>
      <c r="AE692" s="4"/>
      <c r="AF692" s="4"/>
      <c r="AG692" s="4"/>
      <c r="AH692" s="4"/>
    </row>
    <row r="693" ht="13.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c r="AB693" s="4"/>
      <c r="AC693" s="4"/>
      <c r="AD693" s="4"/>
      <c r="AE693" s="4"/>
      <c r="AF693" s="4"/>
      <c r="AG693" s="4"/>
      <c r="AH693" s="4"/>
    </row>
    <row r="694" ht="13.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c r="AB694" s="4"/>
      <c r="AC694" s="4"/>
      <c r="AD694" s="4"/>
      <c r="AE694" s="4"/>
      <c r="AF694" s="4"/>
      <c r="AG694" s="4"/>
      <c r="AH694" s="4"/>
    </row>
    <row r="695" ht="13.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c r="AB695" s="4"/>
      <c r="AC695" s="4"/>
      <c r="AD695" s="4"/>
      <c r="AE695" s="4"/>
      <c r="AF695" s="4"/>
      <c r="AG695" s="4"/>
      <c r="AH695" s="4"/>
    </row>
    <row r="696" ht="13.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c r="AB696" s="4"/>
      <c r="AC696" s="4"/>
      <c r="AD696" s="4"/>
      <c r="AE696" s="4"/>
      <c r="AF696" s="4"/>
      <c r="AG696" s="4"/>
      <c r="AH696" s="4"/>
    </row>
    <row r="697" ht="13.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c r="AB697" s="4"/>
      <c r="AC697" s="4"/>
      <c r="AD697" s="4"/>
      <c r="AE697" s="4"/>
      <c r="AF697" s="4"/>
      <c r="AG697" s="4"/>
      <c r="AH697" s="4"/>
    </row>
    <row r="698" ht="13.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c r="AB698" s="4"/>
      <c r="AC698" s="4"/>
      <c r="AD698" s="4"/>
      <c r="AE698" s="4"/>
      <c r="AF698" s="4"/>
      <c r="AG698" s="4"/>
      <c r="AH698" s="4"/>
    </row>
    <row r="699" ht="13.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c r="AB699" s="4"/>
      <c r="AC699" s="4"/>
      <c r="AD699" s="4"/>
      <c r="AE699" s="4"/>
      <c r="AF699" s="4"/>
      <c r="AG699" s="4"/>
      <c r="AH699" s="4"/>
    </row>
    <row r="700" ht="13.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c r="AB700" s="4"/>
      <c r="AC700" s="4"/>
      <c r="AD700" s="4"/>
      <c r="AE700" s="4"/>
      <c r="AF700" s="4"/>
      <c r="AG700" s="4"/>
      <c r="AH700" s="4"/>
    </row>
    <row r="701" ht="13.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c r="AB701" s="4"/>
      <c r="AC701" s="4"/>
      <c r="AD701" s="4"/>
      <c r="AE701" s="4"/>
      <c r="AF701" s="4"/>
      <c r="AG701" s="4"/>
      <c r="AH701" s="4"/>
    </row>
    <row r="702" ht="13.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c r="AB702" s="4"/>
      <c r="AC702" s="4"/>
      <c r="AD702" s="4"/>
      <c r="AE702" s="4"/>
      <c r="AF702" s="4"/>
      <c r="AG702" s="4"/>
      <c r="AH702" s="4"/>
    </row>
    <row r="703" ht="13.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c r="AB703" s="4"/>
      <c r="AC703" s="4"/>
      <c r="AD703" s="4"/>
      <c r="AE703" s="4"/>
      <c r="AF703" s="4"/>
      <c r="AG703" s="4"/>
      <c r="AH703" s="4"/>
    </row>
    <row r="704" ht="13.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c r="AB704" s="4"/>
      <c r="AC704" s="4"/>
      <c r="AD704" s="4"/>
      <c r="AE704" s="4"/>
      <c r="AF704" s="4"/>
      <c r="AG704" s="4"/>
      <c r="AH704" s="4"/>
    </row>
    <row r="705" ht="13.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c r="AB705" s="4"/>
      <c r="AC705" s="4"/>
      <c r="AD705" s="4"/>
      <c r="AE705" s="4"/>
      <c r="AF705" s="4"/>
      <c r="AG705" s="4"/>
      <c r="AH705" s="4"/>
    </row>
    <row r="706" ht="13.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c r="AB706" s="4"/>
      <c r="AC706" s="4"/>
      <c r="AD706" s="4"/>
      <c r="AE706" s="4"/>
      <c r="AF706" s="4"/>
      <c r="AG706" s="4"/>
      <c r="AH706" s="4"/>
    </row>
    <row r="707" ht="13.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c r="AB707" s="4"/>
      <c r="AC707" s="4"/>
      <c r="AD707" s="4"/>
      <c r="AE707" s="4"/>
      <c r="AF707" s="4"/>
      <c r="AG707" s="4"/>
      <c r="AH707" s="4"/>
    </row>
    <row r="708" ht="13.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c r="AB708" s="4"/>
      <c r="AC708" s="4"/>
      <c r="AD708" s="4"/>
      <c r="AE708" s="4"/>
      <c r="AF708" s="4"/>
      <c r="AG708" s="4"/>
      <c r="AH708" s="4"/>
    </row>
    <row r="709" ht="13.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c r="AB709" s="4"/>
      <c r="AC709" s="4"/>
      <c r="AD709" s="4"/>
      <c r="AE709" s="4"/>
      <c r="AF709" s="4"/>
      <c r="AG709" s="4"/>
      <c r="AH709" s="4"/>
    </row>
    <row r="710" ht="13.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c r="AB710" s="4"/>
      <c r="AC710" s="4"/>
      <c r="AD710" s="4"/>
      <c r="AE710" s="4"/>
      <c r="AF710" s="4"/>
      <c r="AG710" s="4"/>
      <c r="AH710" s="4"/>
    </row>
    <row r="711" ht="13.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c r="AB711" s="4"/>
      <c r="AC711" s="4"/>
      <c r="AD711" s="4"/>
      <c r="AE711" s="4"/>
      <c r="AF711" s="4"/>
      <c r="AG711" s="4"/>
      <c r="AH711" s="4"/>
    </row>
    <row r="712" ht="13.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c r="AB712" s="4"/>
      <c r="AC712" s="4"/>
      <c r="AD712" s="4"/>
      <c r="AE712" s="4"/>
      <c r="AF712" s="4"/>
      <c r="AG712" s="4"/>
      <c r="AH712" s="4"/>
    </row>
    <row r="713" ht="13.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c r="AB713" s="4"/>
      <c r="AC713" s="4"/>
      <c r="AD713" s="4"/>
      <c r="AE713" s="4"/>
      <c r="AF713" s="4"/>
      <c r="AG713" s="4"/>
      <c r="AH713" s="4"/>
    </row>
    <row r="714" ht="13.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c r="AB714" s="4"/>
      <c r="AC714" s="4"/>
      <c r="AD714" s="4"/>
      <c r="AE714" s="4"/>
      <c r="AF714" s="4"/>
      <c r="AG714" s="4"/>
      <c r="AH714" s="4"/>
    </row>
    <row r="715" ht="13.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c r="AB715" s="4"/>
      <c r="AC715" s="4"/>
      <c r="AD715" s="4"/>
      <c r="AE715" s="4"/>
      <c r="AF715" s="4"/>
      <c r="AG715" s="4"/>
      <c r="AH715" s="4"/>
    </row>
    <row r="716" ht="13.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c r="AB716" s="4"/>
      <c r="AC716" s="4"/>
      <c r="AD716" s="4"/>
      <c r="AE716" s="4"/>
      <c r="AF716" s="4"/>
      <c r="AG716" s="4"/>
      <c r="AH716" s="4"/>
    </row>
    <row r="717" ht="13.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c r="AB717" s="4"/>
      <c r="AC717" s="4"/>
      <c r="AD717" s="4"/>
      <c r="AE717" s="4"/>
      <c r="AF717" s="4"/>
      <c r="AG717" s="4"/>
      <c r="AH717" s="4"/>
    </row>
    <row r="718" ht="13.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c r="AB718" s="4"/>
      <c r="AC718" s="4"/>
      <c r="AD718" s="4"/>
      <c r="AE718" s="4"/>
      <c r="AF718" s="4"/>
      <c r="AG718" s="4"/>
      <c r="AH718" s="4"/>
    </row>
    <row r="719" ht="13.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c r="AB719" s="4"/>
      <c r="AC719" s="4"/>
      <c r="AD719" s="4"/>
      <c r="AE719" s="4"/>
      <c r="AF719" s="4"/>
      <c r="AG719" s="4"/>
      <c r="AH719" s="4"/>
    </row>
    <row r="720" ht="13.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c r="AB720" s="4"/>
      <c r="AC720" s="4"/>
      <c r="AD720" s="4"/>
      <c r="AE720" s="4"/>
      <c r="AF720" s="4"/>
      <c r="AG720" s="4"/>
      <c r="AH720" s="4"/>
    </row>
    <row r="721" ht="13.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c r="AB721" s="4"/>
      <c r="AC721" s="4"/>
      <c r="AD721" s="4"/>
      <c r="AE721" s="4"/>
      <c r="AF721" s="4"/>
      <c r="AG721" s="4"/>
      <c r="AH721" s="4"/>
    </row>
    <row r="722" ht="13.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c r="AB722" s="4"/>
      <c r="AC722" s="4"/>
      <c r="AD722" s="4"/>
      <c r="AE722" s="4"/>
      <c r="AF722" s="4"/>
      <c r="AG722" s="4"/>
      <c r="AH722" s="4"/>
    </row>
    <row r="723" ht="13.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c r="AB723" s="4"/>
      <c r="AC723" s="4"/>
      <c r="AD723" s="4"/>
      <c r="AE723" s="4"/>
      <c r="AF723" s="4"/>
      <c r="AG723" s="4"/>
      <c r="AH723" s="4"/>
    </row>
    <row r="724" ht="13.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c r="AB724" s="4"/>
      <c r="AC724" s="4"/>
      <c r="AD724" s="4"/>
      <c r="AE724" s="4"/>
      <c r="AF724" s="4"/>
      <c r="AG724" s="4"/>
      <c r="AH724" s="4"/>
    </row>
    <row r="725" ht="13.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c r="AB725" s="4"/>
      <c r="AC725" s="4"/>
      <c r="AD725" s="4"/>
      <c r="AE725" s="4"/>
      <c r="AF725" s="4"/>
      <c r="AG725" s="4"/>
      <c r="AH725" s="4"/>
    </row>
    <row r="726" ht="13.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c r="AB726" s="4"/>
      <c r="AC726" s="4"/>
      <c r="AD726" s="4"/>
      <c r="AE726" s="4"/>
      <c r="AF726" s="4"/>
      <c r="AG726" s="4"/>
      <c r="AH726" s="4"/>
    </row>
    <row r="727" ht="13.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c r="AB727" s="4"/>
      <c r="AC727" s="4"/>
      <c r="AD727" s="4"/>
      <c r="AE727" s="4"/>
      <c r="AF727" s="4"/>
      <c r="AG727" s="4"/>
      <c r="AH727" s="4"/>
    </row>
    <row r="728" ht="13.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c r="AB728" s="4"/>
      <c r="AC728" s="4"/>
      <c r="AD728" s="4"/>
      <c r="AE728" s="4"/>
      <c r="AF728" s="4"/>
      <c r="AG728" s="4"/>
      <c r="AH728" s="4"/>
    </row>
    <row r="729" ht="13.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c r="AB729" s="4"/>
      <c r="AC729" s="4"/>
      <c r="AD729" s="4"/>
      <c r="AE729" s="4"/>
      <c r="AF729" s="4"/>
      <c r="AG729" s="4"/>
      <c r="AH729" s="4"/>
    </row>
    <row r="730" ht="13.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c r="AB730" s="4"/>
      <c r="AC730" s="4"/>
      <c r="AD730" s="4"/>
      <c r="AE730" s="4"/>
      <c r="AF730" s="4"/>
      <c r="AG730" s="4"/>
      <c r="AH730" s="4"/>
    </row>
    <row r="731" ht="13.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c r="AB731" s="4"/>
      <c r="AC731" s="4"/>
      <c r="AD731" s="4"/>
      <c r="AE731" s="4"/>
      <c r="AF731" s="4"/>
      <c r="AG731" s="4"/>
      <c r="AH731" s="4"/>
    </row>
    <row r="732" ht="13.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c r="AB732" s="4"/>
      <c r="AC732" s="4"/>
      <c r="AD732" s="4"/>
      <c r="AE732" s="4"/>
      <c r="AF732" s="4"/>
      <c r="AG732" s="4"/>
      <c r="AH732" s="4"/>
    </row>
    <row r="733" ht="13.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c r="AB733" s="4"/>
      <c r="AC733" s="4"/>
      <c r="AD733" s="4"/>
      <c r="AE733" s="4"/>
      <c r="AF733" s="4"/>
      <c r="AG733" s="4"/>
      <c r="AH733" s="4"/>
    </row>
    <row r="734" ht="13.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c r="AB734" s="4"/>
      <c r="AC734" s="4"/>
      <c r="AD734" s="4"/>
      <c r="AE734" s="4"/>
      <c r="AF734" s="4"/>
      <c r="AG734" s="4"/>
      <c r="AH734" s="4"/>
    </row>
    <row r="735" ht="13.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c r="AB735" s="4"/>
      <c r="AC735" s="4"/>
      <c r="AD735" s="4"/>
      <c r="AE735" s="4"/>
      <c r="AF735" s="4"/>
      <c r="AG735" s="4"/>
      <c r="AH735" s="4"/>
    </row>
    <row r="736" ht="13.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c r="AB736" s="4"/>
      <c r="AC736" s="4"/>
      <c r="AD736" s="4"/>
      <c r="AE736" s="4"/>
      <c r="AF736" s="4"/>
      <c r="AG736" s="4"/>
      <c r="AH736" s="4"/>
    </row>
    <row r="737" ht="13.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c r="AB737" s="4"/>
      <c r="AC737" s="4"/>
      <c r="AD737" s="4"/>
      <c r="AE737" s="4"/>
      <c r="AF737" s="4"/>
      <c r="AG737" s="4"/>
      <c r="AH737" s="4"/>
    </row>
    <row r="738" ht="13.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c r="AB738" s="4"/>
      <c r="AC738" s="4"/>
      <c r="AD738" s="4"/>
      <c r="AE738" s="4"/>
      <c r="AF738" s="4"/>
      <c r="AG738" s="4"/>
      <c r="AH738" s="4"/>
    </row>
    <row r="739" ht="13.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c r="AB739" s="4"/>
      <c r="AC739" s="4"/>
      <c r="AD739" s="4"/>
      <c r="AE739" s="4"/>
      <c r="AF739" s="4"/>
      <c r="AG739" s="4"/>
      <c r="AH739" s="4"/>
    </row>
    <row r="740" ht="13.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c r="AB740" s="4"/>
      <c r="AC740" s="4"/>
      <c r="AD740" s="4"/>
      <c r="AE740" s="4"/>
      <c r="AF740" s="4"/>
      <c r="AG740" s="4"/>
      <c r="AH740" s="4"/>
    </row>
    <row r="741" ht="13.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c r="AB741" s="4"/>
      <c r="AC741" s="4"/>
      <c r="AD741" s="4"/>
      <c r="AE741" s="4"/>
      <c r="AF741" s="4"/>
      <c r="AG741" s="4"/>
      <c r="AH741" s="4"/>
    </row>
    <row r="742" ht="13.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c r="AB742" s="4"/>
      <c r="AC742" s="4"/>
      <c r="AD742" s="4"/>
      <c r="AE742" s="4"/>
      <c r="AF742" s="4"/>
      <c r="AG742" s="4"/>
      <c r="AH742" s="4"/>
    </row>
    <row r="743" ht="13.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c r="AB743" s="4"/>
      <c r="AC743" s="4"/>
      <c r="AD743" s="4"/>
      <c r="AE743" s="4"/>
      <c r="AF743" s="4"/>
      <c r="AG743" s="4"/>
      <c r="AH743" s="4"/>
    </row>
    <row r="744" ht="13.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c r="AB744" s="4"/>
      <c r="AC744" s="4"/>
      <c r="AD744" s="4"/>
      <c r="AE744" s="4"/>
      <c r="AF744" s="4"/>
      <c r="AG744" s="4"/>
      <c r="AH744" s="4"/>
    </row>
    <row r="745" ht="13.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c r="AB745" s="4"/>
      <c r="AC745" s="4"/>
      <c r="AD745" s="4"/>
      <c r="AE745" s="4"/>
      <c r="AF745" s="4"/>
      <c r="AG745" s="4"/>
      <c r="AH745" s="4"/>
    </row>
    <row r="746" ht="13.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c r="AB746" s="4"/>
      <c r="AC746" s="4"/>
      <c r="AD746" s="4"/>
      <c r="AE746" s="4"/>
      <c r="AF746" s="4"/>
      <c r="AG746" s="4"/>
      <c r="AH746" s="4"/>
    </row>
    <row r="747" ht="13.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c r="AB747" s="4"/>
      <c r="AC747" s="4"/>
      <c r="AD747" s="4"/>
      <c r="AE747" s="4"/>
      <c r="AF747" s="4"/>
      <c r="AG747" s="4"/>
      <c r="AH747" s="4"/>
    </row>
    <row r="748" ht="13.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c r="AB748" s="4"/>
      <c r="AC748" s="4"/>
      <c r="AD748" s="4"/>
      <c r="AE748" s="4"/>
      <c r="AF748" s="4"/>
      <c r="AG748" s="4"/>
      <c r="AH748" s="4"/>
    </row>
    <row r="749" ht="13.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c r="AB749" s="4"/>
      <c r="AC749" s="4"/>
      <c r="AD749" s="4"/>
      <c r="AE749" s="4"/>
      <c r="AF749" s="4"/>
      <c r="AG749" s="4"/>
      <c r="AH749" s="4"/>
    </row>
    <row r="750" ht="13.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c r="AB750" s="4"/>
      <c r="AC750" s="4"/>
      <c r="AD750" s="4"/>
      <c r="AE750" s="4"/>
      <c r="AF750" s="4"/>
      <c r="AG750" s="4"/>
      <c r="AH750" s="4"/>
    </row>
    <row r="751" ht="13.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c r="AB751" s="4"/>
      <c r="AC751" s="4"/>
      <c r="AD751" s="4"/>
      <c r="AE751" s="4"/>
      <c r="AF751" s="4"/>
      <c r="AG751" s="4"/>
      <c r="AH751" s="4"/>
    </row>
    <row r="752" ht="13.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c r="AB752" s="4"/>
      <c r="AC752" s="4"/>
      <c r="AD752" s="4"/>
      <c r="AE752" s="4"/>
      <c r="AF752" s="4"/>
      <c r="AG752" s="4"/>
      <c r="AH752" s="4"/>
    </row>
    <row r="753" ht="13.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c r="AB753" s="4"/>
      <c r="AC753" s="4"/>
      <c r="AD753" s="4"/>
      <c r="AE753" s="4"/>
      <c r="AF753" s="4"/>
      <c r="AG753" s="4"/>
      <c r="AH753" s="4"/>
    </row>
    <row r="754" ht="13.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c r="AB754" s="4"/>
      <c r="AC754" s="4"/>
      <c r="AD754" s="4"/>
      <c r="AE754" s="4"/>
      <c r="AF754" s="4"/>
      <c r="AG754" s="4"/>
      <c r="AH754" s="4"/>
    </row>
    <row r="755" ht="13.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c r="AB755" s="4"/>
      <c r="AC755" s="4"/>
      <c r="AD755" s="4"/>
      <c r="AE755" s="4"/>
      <c r="AF755" s="4"/>
      <c r="AG755" s="4"/>
      <c r="AH755" s="4"/>
    </row>
    <row r="756" ht="13.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c r="AB756" s="4"/>
      <c r="AC756" s="4"/>
      <c r="AD756" s="4"/>
      <c r="AE756" s="4"/>
      <c r="AF756" s="4"/>
      <c r="AG756" s="4"/>
      <c r="AH756" s="4"/>
    </row>
    <row r="757" ht="13.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c r="AB757" s="4"/>
      <c r="AC757" s="4"/>
      <c r="AD757" s="4"/>
      <c r="AE757" s="4"/>
      <c r="AF757" s="4"/>
      <c r="AG757" s="4"/>
      <c r="AH757" s="4"/>
    </row>
    <row r="758" ht="13.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c r="AB758" s="4"/>
      <c r="AC758" s="4"/>
      <c r="AD758" s="4"/>
      <c r="AE758" s="4"/>
      <c r="AF758" s="4"/>
      <c r="AG758" s="4"/>
      <c r="AH758" s="4"/>
    </row>
    <row r="759" ht="13.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c r="AB759" s="4"/>
      <c r="AC759" s="4"/>
      <c r="AD759" s="4"/>
      <c r="AE759" s="4"/>
      <c r="AF759" s="4"/>
      <c r="AG759" s="4"/>
      <c r="AH759" s="4"/>
    </row>
    <row r="760" ht="13.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c r="AB760" s="4"/>
      <c r="AC760" s="4"/>
      <c r="AD760" s="4"/>
      <c r="AE760" s="4"/>
      <c r="AF760" s="4"/>
      <c r="AG760" s="4"/>
      <c r="AH760" s="4"/>
    </row>
    <row r="761" ht="13.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c r="AB761" s="4"/>
      <c r="AC761" s="4"/>
      <c r="AD761" s="4"/>
      <c r="AE761" s="4"/>
      <c r="AF761" s="4"/>
      <c r="AG761" s="4"/>
      <c r="AH761" s="4"/>
    </row>
    <row r="762" ht="13.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c r="AB762" s="4"/>
      <c r="AC762" s="4"/>
      <c r="AD762" s="4"/>
      <c r="AE762" s="4"/>
      <c r="AF762" s="4"/>
      <c r="AG762" s="4"/>
      <c r="AH762" s="4"/>
    </row>
    <row r="763" ht="13.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c r="AB763" s="4"/>
      <c r="AC763" s="4"/>
      <c r="AD763" s="4"/>
      <c r="AE763" s="4"/>
      <c r="AF763" s="4"/>
      <c r="AG763" s="4"/>
      <c r="AH763" s="4"/>
    </row>
    <row r="764" ht="13.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c r="AB764" s="4"/>
      <c r="AC764" s="4"/>
      <c r="AD764" s="4"/>
      <c r="AE764" s="4"/>
      <c r="AF764" s="4"/>
      <c r="AG764" s="4"/>
      <c r="AH764" s="4"/>
    </row>
    <row r="765" ht="13.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c r="AB765" s="4"/>
      <c r="AC765" s="4"/>
      <c r="AD765" s="4"/>
      <c r="AE765" s="4"/>
      <c r="AF765" s="4"/>
      <c r="AG765" s="4"/>
      <c r="AH765" s="4"/>
    </row>
    <row r="766" ht="13.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c r="AB766" s="4"/>
      <c r="AC766" s="4"/>
      <c r="AD766" s="4"/>
      <c r="AE766" s="4"/>
      <c r="AF766" s="4"/>
      <c r="AG766" s="4"/>
      <c r="AH766" s="4"/>
    </row>
    <row r="767" ht="13.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c r="AB767" s="4"/>
      <c r="AC767" s="4"/>
      <c r="AD767" s="4"/>
      <c r="AE767" s="4"/>
      <c r="AF767" s="4"/>
      <c r="AG767" s="4"/>
      <c r="AH767" s="4"/>
    </row>
    <row r="768" ht="13.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c r="AB768" s="4"/>
      <c r="AC768" s="4"/>
      <c r="AD768" s="4"/>
      <c r="AE768" s="4"/>
      <c r="AF768" s="4"/>
      <c r="AG768" s="4"/>
      <c r="AH768" s="4"/>
    </row>
    <row r="769" ht="13.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c r="AB769" s="4"/>
      <c r="AC769" s="4"/>
      <c r="AD769" s="4"/>
      <c r="AE769" s="4"/>
      <c r="AF769" s="4"/>
      <c r="AG769" s="4"/>
      <c r="AH769" s="4"/>
    </row>
    <row r="770" ht="13.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c r="AB770" s="4"/>
      <c r="AC770" s="4"/>
      <c r="AD770" s="4"/>
      <c r="AE770" s="4"/>
      <c r="AF770" s="4"/>
      <c r="AG770" s="4"/>
      <c r="AH770" s="4"/>
    </row>
    <row r="771" ht="13.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c r="AB771" s="4"/>
      <c r="AC771" s="4"/>
      <c r="AD771" s="4"/>
      <c r="AE771" s="4"/>
      <c r="AF771" s="4"/>
      <c r="AG771" s="4"/>
      <c r="AH771" s="4"/>
    </row>
    <row r="772" ht="13.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c r="AB772" s="4"/>
      <c r="AC772" s="4"/>
      <c r="AD772" s="4"/>
      <c r="AE772" s="4"/>
      <c r="AF772" s="4"/>
      <c r="AG772" s="4"/>
      <c r="AH772" s="4"/>
    </row>
    <row r="773" ht="13.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c r="AB773" s="4"/>
      <c r="AC773" s="4"/>
      <c r="AD773" s="4"/>
      <c r="AE773" s="4"/>
      <c r="AF773" s="4"/>
      <c r="AG773" s="4"/>
      <c r="AH773" s="4"/>
    </row>
    <row r="774" ht="13.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c r="AB774" s="4"/>
      <c r="AC774" s="4"/>
      <c r="AD774" s="4"/>
      <c r="AE774" s="4"/>
      <c r="AF774" s="4"/>
      <c r="AG774" s="4"/>
      <c r="AH774" s="4"/>
    </row>
    <row r="775" ht="13.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c r="AB775" s="4"/>
      <c r="AC775" s="4"/>
      <c r="AD775" s="4"/>
      <c r="AE775" s="4"/>
      <c r="AF775" s="4"/>
      <c r="AG775" s="4"/>
      <c r="AH775" s="4"/>
    </row>
    <row r="776" ht="13.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c r="AB776" s="4"/>
      <c r="AC776" s="4"/>
      <c r="AD776" s="4"/>
      <c r="AE776" s="4"/>
      <c r="AF776" s="4"/>
      <c r="AG776" s="4"/>
      <c r="AH776" s="4"/>
    </row>
    <row r="777" ht="13.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c r="AB777" s="4"/>
      <c r="AC777" s="4"/>
      <c r="AD777" s="4"/>
      <c r="AE777" s="4"/>
      <c r="AF777" s="4"/>
      <c r="AG777" s="4"/>
      <c r="AH777" s="4"/>
    </row>
    <row r="778" ht="13.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c r="AB778" s="4"/>
      <c r="AC778" s="4"/>
      <c r="AD778" s="4"/>
      <c r="AE778" s="4"/>
      <c r="AF778" s="4"/>
      <c r="AG778" s="4"/>
      <c r="AH778" s="4"/>
    </row>
    <row r="779" ht="13.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c r="AB779" s="4"/>
      <c r="AC779" s="4"/>
      <c r="AD779" s="4"/>
      <c r="AE779" s="4"/>
      <c r="AF779" s="4"/>
      <c r="AG779" s="4"/>
      <c r="AH779" s="4"/>
    </row>
    <row r="780" ht="13.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c r="AB780" s="4"/>
      <c r="AC780" s="4"/>
      <c r="AD780" s="4"/>
      <c r="AE780" s="4"/>
      <c r="AF780" s="4"/>
      <c r="AG780" s="4"/>
      <c r="AH780" s="4"/>
    </row>
    <row r="781" ht="13.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c r="AB781" s="4"/>
      <c r="AC781" s="4"/>
      <c r="AD781" s="4"/>
      <c r="AE781" s="4"/>
      <c r="AF781" s="4"/>
      <c r="AG781" s="4"/>
      <c r="AH781" s="4"/>
    </row>
    <row r="782" ht="13.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c r="AB782" s="4"/>
      <c r="AC782" s="4"/>
      <c r="AD782" s="4"/>
      <c r="AE782" s="4"/>
      <c r="AF782" s="4"/>
      <c r="AG782" s="4"/>
      <c r="AH782" s="4"/>
    </row>
    <row r="783" ht="13.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c r="AB783" s="4"/>
      <c r="AC783" s="4"/>
      <c r="AD783" s="4"/>
      <c r="AE783" s="4"/>
      <c r="AF783" s="4"/>
      <c r="AG783" s="4"/>
      <c r="AH783" s="4"/>
    </row>
    <row r="784" ht="13.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c r="AB784" s="4"/>
      <c r="AC784" s="4"/>
      <c r="AD784" s="4"/>
      <c r="AE784" s="4"/>
      <c r="AF784" s="4"/>
      <c r="AG784" s="4"/>
      <c r="AH784" s="4"/>
    </row>
    <row r="785" ht="13.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c r="AB785" s="4"/>
      <c r="AC785" s="4"/>
      <c r="AD785" s="4"/>
      <c r="AE785" s="4"/>
      <c r="AF785" s="4"/>
      <c r="AG785" s="4"/>
      <c r="AH785" s="4"/>
    </row>
    <row r="786" ht="13.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c r="AB786" s="4"/>
      <c r="AC786" s="4"/>
      <c r="AD786" s="4"/>
      <c r="AE786" s="4"/>
      <c r="AF786" s="4"/>
      <c r="AG786" s="4"/>
      <c r="AH786" s="4"/>
    </row>
    <row r="787" ht="13.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c r="AB787" s="4"/>
      <c r="AC787" s="4"/>
      <c r="AD787" s="4"/>
      <c r="AE787" s="4"/>
      <c r="AF787" s="4"/>
      <c r="AG787" s="4"/>
      <c r="AH787" s="4"/>
    </row>
    <row r="788" ht="13.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c r="AB788" s="4"/>
      <c r="AC788" s="4"/>
      <c r="AD788" s="4"/>
      <c r="AE788" s="4"/>
      <c r="AF788" s="4"/>
      <c r="AG788" s="4"/>
      <c r="AH788" s="4"/>
    </row>
    <row r="789" ht="13.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c r="AB789" s="4"/>
      <c r="AC789" s="4"/>
      <c r="AD789" s="4"/>
      <c r="AE789" s="4"/>
      <c r="AF789" s="4"/>
      <c r="AG789" s="4"/>
      <c r="AH789" s="4"/>
    </row>
    <row r="790" ht="13.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c r="AB790" s="4"/>
      <c r="AC790" s="4"/>
      <c r="AD790" s="4"/>
      <c r="AE790" s="4"/>
      <c r="AF790" s="4"/>
      <c r="AG790" s="4"/>
      <c r="AH790" s="4"/>
    </row>
    <row r="791" ht="13.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c r="AB791" s="4"/>
      <c r="AC791" s="4"/>
      <c r="AD791" s="4"/>
      <c r="AE791" s="4"/>
      <c r="AF791" s="4"/>
      <c r="AG791" s="4"/>
      <c r="AH791" s="4"/>
    </row>
    <row r="792" ht="13.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c r="AB792" s="4"/>
      <c r="AC792" s="4"/>
      <c r="AD792" s="4"/>
      <c r="AE792" s="4"/>
      <c r="AF792" s="4"/>
      <c r="AG792" s="4"/>
      <c r="AH792" s="4"/>
    </row>
    <row r="793" ht="13.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c r="AB793" s="4"/>
      <c r="AC793" s="4"/>
      <c r="AD793" s="4"/>
      <c r="AE793" s="4"/>
      <c r="AF793" s="4"/>
      <c r="AG793" s="4"/>
      <c r="AH793" s="4"/>
    </row>
    <row r="794" ht="13.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c r="AB794" s="4"/>
      <c r="AC794" s="4"/>
      <c r="AD794" s="4"/>
      <c r="AE794" s="4"/>
      <c r="AF794" s="4"/>
      <c r="AG794" s="4"/>
      <c r="AH794" s="4"/>
    </row>
    <row r="795" ht="13.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c r="AB795" s="4"/>
      <c r="AC795" s="4"/>
      <c r="AD795" s="4"/>
      <c r="AE795" s="4"/>
      <c r="AF795" s="4"/>
      <c r="AG795" s="4"/>
      <c r="AH795" s="4"/>
    </row>
    <row r="796" ht="13.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c r="AB796" s="4"/>
      <c r="AC796" s="4"/>
      <c r="AD796" s="4"/>
      <c r="AE796" s="4"/>
      <c r="AF796" s="4"/>
      <c r="AG796" s="4"/>
      <c r="AH796" s="4"/>
    </row>
    <row r="797" ht="13.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c r="AB797" s="4"/>
      <c r="AC797" s="4"/>
      <c r="AD797" s="4"/>
      <c r="AE797" s="4"/>
      <c r="AF797" s="4"/>
      <c r="AG797" s="4"/>
      <c r="AH797" s="4"/>
    </row>
    <row r="798" ht="13.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c r="AB798" s="4"/>
      <c r="AC798" s="4"/>
      <c r="AD798" s="4"/>
      <c r="AE798" s="4"/>
      <c r="AF798" s="4"/>
      <c r="AG798" s="4"/>
      <c r="AH798" s="4"/>
    </row>
    <row r="799" ht="13.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c r="AB799" s="4"/>
      <c r="AC799" s="4"/>
      <c r="AD799" s="4"/>
      <c r="AE799" s="4"/>
      <c r="AF799" s="4"/>
      <c r="AG799" s="4"/>
      <c r="AH799" s="4"/>
    </row>
    <row r="800" ht="13.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c r="AB800" s="4"/>
      <c r="AC800" s="4"/>
      <c r="AD800" s="4"/>
      <c r="AE800" s="4"/>
      <c r="AF800" s="4"/>
      <c r="AG800" s="4"/>
      <c r="AH800" s="4"/>
    </row>
    <row r="801" ht="13.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c r="AB801" s="4"/>
      <c r="AC801" s="4"/>
      <c r="AD801" s="4"/>
      <c r="AE801" s="4"/>
      <c r="AF801" s="4"/>
      <c r="AG801" s="4"/>
      <c r="AH801" s="4"/>
    </row>
    <row r="802" ht="13.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c r="AB802" s="4"/>
      <c r="AC802" s="4"/>
      <c r="AD802" s="4"/>
      <c r="AE802" s="4"/>
      <c r="AF802" s="4"/>
      <c r="AG802" s="4"/>
      <c r="AH802" s="4"/>
    </row>
    <row r="803" ht="13.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c r="AB803" s="4"/>
      <c r="AC803" s="4"/>
      <c r="AD803" s="4"/>
      <c r="AE803" s="4"/>
      <c r="AF803" s="4"/>
      <c r="AG803" s="4"/>
      <c r="AH803" s="4"/>
    </row>
    <row r="804" ht="13.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c r="AB804" s="4"/>
      <c r="AC804" s="4"/>
      <c r="AD804" s="4"/>
      <c r="AE804" s="4"/>
      <c r="AF804" s="4"/>
      <c r="AG804" s="4"/>
      <c r="AH804" s="4"/>
    </row>
    <row r="805" ht="13.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c r="AB805" s="4"/>
      <c r="AC805" s="4"/>
      <c r="AD805" s="4"/>
      <c r="AE805" s="4"/>
      <c r="AF805" s="4"/>
      <c r="AG805" s="4"/>
      <c r="AH805" s="4"/>
    </row>
    <row r="806" ht="13.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c r="AB806" s="4"/>
      <c r="AC806" s="4"/>
      <c r="AD806" s="4"/>
      <c r="AE806" s="4"/>
      <c r="AF806" s="4"/>
      <c r="AG806" s="4"/>
      <c r="AH806" s="4"/>
    </row>
    <row r="807" ht="13.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c r="AB807" s="4"/>
      <c r="AC807" s="4"/>
      <c r="AD807" s="4"/>
      <c r="AE807" s="4"/>
      <c r="AF807" s="4"/>
      <c r="AG807" s="4"/>
      <c r="AH807" s="4"/>
    </row>
    <row r="808" ht="13.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c r="AB808" s="4"/>
      <c r="AC808" s="4"/>
      <c r="AD808" s="4"/>
      <c r="AE808" s="4"/>
      <c r="AF808" s="4"/>
      <c r="AG808" s="4"/>
      <c r="AH808" s="4"/>
    </row>
    <row r="809" ht="13.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c r="AB809" s="4"/>
      <c r="AC809" s="4"/>
      <c r="AD809" s="4"/>
      <c r="AE809" s="4"/>
      <c r="AF809" s="4"/>
      <c r="AG809" s="4"/>
      <c r="AH809" s="4"/>
    </row>
    <row r="810" ht="13.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c r="AB810" s="4"/>
      <c r="AC810" s="4"/>
      <c r="AD810" s="4"/>
      <c r="AE810" s="4"/>
      <c r="AF810" s="4"/>
      <c r="AG810" s="4"/>
      <c r="AH810" s="4"/>
    </row>
    <row r="811" ht="13.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c r="AB811" s="4"/>
      <c r="AC811" s="4"/>
      <c r="AD811" s="4"/>
      <c r="AE811" s="4"/>
      <c r="AF811" s="4"/>
      <c r="AG811" s="4"/>
      <c r="AH811" s="4"/>
    </row>
    <row r="812" ht="13.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c r="AB812" s="4"/>
      <c r="AC812" s="4"/>
      <c r="AD812" s="4"/>
      <c r="AE812" s="4"/>
      <c r="AF812" s="4"/>
      <c r="AG812" s="4"/>
      <c r="AH812" s="4"/>
    </row>
    <row r="813" ht="13.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c r="AB813" s="4"/>
      <c r="AC813" s="4"/>
      <c r="AD813" s="4"/>
      <c r="AE813" s="4"/>
      <c r="AF813" s="4"/>
      <c r="AG813" s="4"/>
      <c r="AH813" s="4"/>
    </row>
    <row r="814" ht="13.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c r="AB814" s="4"/>
      <c r="AC814" s="4"/>
      <c r="AD814" s="4"/>
      <c r="AE814" s="4"/>
      <c r="AF814" s="4"/>
      <c r="AG814" s="4"/>
      <c r="AH814" s="4"/>
    </row>
    <row r="815" ht="13.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c r="AB815" s="4"/>
      <c r="AC815" s="4"/>
      <c r="AD815" s="4"/>
      <c r="AE815" s="4"/>
      <c r="AF815" s="4"/>
      <c r="AG815" s="4"/>
      <c r="AH815" s="4"/>
    </row>
    <row r="816" ht="13.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c r="AB816" s="4"/>
      <c r="AC816" s="4"/>
      <c r="AD816" s="4"/>
      <c r="AE816" s="4"/>
      <c r="AF816" s="4"/>
      <c r="AG816" s="4"/>
      <c r="AH816" s="4"/>
    </row>
    <row r="817" ht="13.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c r="AB817" s="4"/>
      <c r="AC817" s="4"/>
      <c r="AD817" s="4"/>
      <c r="AE817" s="4"/>
      <c r="AF817" s="4"/>
      <c r="AG817" s="4"/>
      <c r="AH817" s="4"/>
    </row>
    <row r="818" ht="13.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c r="AB818" s="4"/>
      <c r="AC818" s="4"/>
      <c r="AD818" s="4"/>
      <c r="AE818" s="4"/>
      <c r="AF818" s="4"/>
      <c r="AG818" s="4"/>
      <c r="AH818" s="4"/>
    </row>
    <row r="819" ht="13.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c r="AB819" s="4"/>
      <c r="AC819" s="4"/>
      <c r="AD819" s="4"/>
      <c r="AE819" s="4"/>
      <c r="AF819" s="4"/>
      <c r="AG819" s="4"/>
      <c r="AH819" s="4"/>
    </row>
    <row r="820" ht="13.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c r="AB820" s="4"/>
      <c r="AC820" s="4"/>
      <c r="AD820" s="4"/>
      <c r="AE820" s="4"/>
      <c r="AF820" s="4"/>
      <c r="AG820" s="4"/>
      <c r="AH820" s="4"/>
    </row>
    <row r="821" ht="13.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c r="AB821" s="4"/>
      <c r="AC821" s="4"/>
      <c r="AD821" s="4"/>
      <c r="AE821" s="4"/>
      <c r="AF821" s="4"/>
      <c r="AG821" s="4"/>
      <c r="AH821" s="4"/>
    </row>
    <row r="822" ht="13.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c r="AB822" s="4"/>
      <c r="AC822" s="4"/>
      <c r="AD822" s="4"/>
      <c r="AE822" s="4"/>
      <c r="AF822" s="4"/>
      <c r="AG822" s="4"/>
      <c r="AH822" s="4"/>
    </row>
    <row r="823" ht="13.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c r="AB823" s="4"/>
      <c r="AC823" s="4"/>
      <c r="AD823" s="4"/>
      <c r="AE823" s="4"/>
      <c r="AF823" s="4"/>
      <c r="AG823" s="4"/>
      <c r="AH823" s="4"/>
    </row>
    <row r="824" ht="13.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c r="AB824" s="4"/>
      <c r="AC824" s="4"/>
      <c r="AD824" s="4"/>
      <c r="AE824" s="4"/>
      <c r="AF824" s="4"/>
      <c r="AG824" s="4"/>
      <c r="AH824" s="4"/>
    </row>
    <row r="825" ht="13.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c r="AB825" s="4"/>
      <c r="AC825" s="4"/>
      <c r="AD825" s="4"/>
      <c r="AE825" s="4"/>
      <c r="AF825" s="4"/>
      <c r="AG825" s="4"/>
      <c r="AH825" s="4"/>
    </row>
    <row r="826" ht="13.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c r="AB826" s="4"/>
      <c r="AC826" s="4"/>
      <c r="AD826" s="4"/>
      <c r="AE826" s="4"/>
      <c r="AF826" s="4"/>
      <c r="AG826" s="4"/>
      <c r="AH826" s="4"/>
    </row>
    <row r="827" ht="13.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c r="AB827" s="4"/>
      <c r="AC827" s="4"/>
      <c r="AD827" s="4"/>
      <c r="AE827" s="4"/>
      <c r="AF827" s="4"/>
      <c r="AG827" s="4"/>
      <c r="AH827" s="4"/>
    </row>
    <row r="828" ht="13.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c r="AB828" s="4"/>
      <c r="AC828" s="4"/>
      <c r="AD828" s="4"/>
      <c r="AE828" s="4"/>
      <c r="AF828" s="4"/>
      <c r="AG828" s="4"/>
      <c r="AH828" s="4"/>
    </row>
    <row r="829" ht="13.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c r="AB829" s="4"/>
      <c r="AC829" s="4"/>
      <c r="AD829" s="4"/>
      <c r="AE829" s="4"/>
      <c r="AF829" s="4"/>
      <c r="AG829" s="4"/>
      <c r="AH829" s="4"/>
    </row>
    <row r="830" ht="13.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c r="AB830" s="4"/>
      <c r="AC830" s="4"/>
      <c r="AD830" s="4"/>
      <c r="AE830" s="4"/>
      <c r="AF830" s="4"/>
      <c r="AG830" s="4"/>
      <c r="AH830" s="4"/>
    </row>
    <row r="831" ht="13.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c r="AB831" s="4"/>
      <c r="AC831" s="4"/>
      <c r="AD831" s="4"/>
      <c r="AE831" s="4"/>
      <c r="AF831" s="4"/>
      <c r="AG831" s="4"/>
      <c r="AH831" s="4"/>
    </row>
    <row r="832" ht="13.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c r="AB832" s="4"/>
      <c r="AC832" s="4"/>
      <c r="AD832" s="4"/>
      <c r="AE832" s="4"/>
      <c r="AF832" s="4"/>
      <c r="AG832" s="4"/>
      <c r="AH832" s="4"/>
    </row>
    <row r="833" ht="13.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c r="AB833" s="4"/>
      <c r="AC833" s="4"/>
      <c r="AD833" s="4"/>
      <c r="AE833" s="4"/>
      <c r="AF833" s="4"/>
      <c r="AG833" s="4"/>
      <c r="AH833" s="4"/>
    </row>
    <row r="834" ht="13.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c r="AB834" s="4"/>
      <c r="AC834" s="4"/>
      <c r="AD834" s="4"/>
      <c r="AE834" s="4"/>
      <c r="AF834" s="4"/>
      <c r="AG834" s="4"/>
      <c r="AH834" s="4"/>
    </row>
    <row r="835" ht="13.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c r="AH835" s="4"/>
    </row>
    <row r="836" ht="13.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c r="AB836" s="4"/>
      <c r="AC836" s="4"/>
      <c r="AD836" s="4"/>
      <c r="AE836" s="4"/>
      <c r="AF836" s="4"/>
      <c r="AG836" s="4"/>
      <c r="AH836" s="4"/>
    </row>
    <row r="837" ht="13.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c r="AB837" s="4"/>
      <c r="AC837" s="4"/>
      <c r="AD837" s="4"/>
      <c r="AE837" s="4"/>
      <c r="AF837" s="4"/>
      <c r="AG837" s="4"/>
      <c r="AH837" s="4"/>
    </row>
    <row r="838" ht="13.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c r="AB838" s="4"/>
      <c r="AC838" s="4"/>
      <c r="AD838" s="4"/>
      <c r="AE838" s="4"/>
      <c r="AF838" s="4"/>
      <c r="AG838" s="4"/>
      <c r="AH838" s="4"/>
    </row>
    <row r="839" ht="13.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c r="AB839" s="4"/>
      <c r="AC839" s="4"/>
      <c r="AD839" s="4"/>
      <c r="AE839" s="4"/>
      <c r="AF839" s="4"/>
      <c r="AG839" s="4"/>
      <c r="AH839" s="4"/>
    </row>
    <row r="840" ht="13.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c r="AB840" s="4"/>
      <c r="AC840" s="4"/>
      <c r="AD840" s="4"/>
      <c r="AE840" s="4"/>
      <c r="AF840" s="4"/>
      <c r="AG840" s="4"/>
      <c r="AH840" s="4"/>
    </row>
    <row r="841" ht="13.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c r="AB841" s="4"/>
      <c r="AC841" s="4"/>
      <c r="AD841" s="4"/>
      <c r="AE841" s="4"/>
      <c r="AF841" s="4"/>
      <c r="AG841" s="4"/>
      <c r="AH841" s="4"/>
    </row>
    <row r="842" ht="13.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c r="AB842" s="4"/>
      <c r="AC842" s="4"/>
      <c r="AD842" s="4"/>
      <c r="AE842" s="4"/>
      <c r="AF842" s="4"/>
      <c r="AG842" s="4"/>
      <c r="AH842" s="4"/>
    </row>
    <row r="843" ht="13.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c r="AB843" s="4"/>
      <c r="AC843" s="4"/>
      <c r="AD843" s="4"/>
      <c r="AE843" s="4"/>
      <c r="AF843" s="4"/>
      <c r="AG843" s="4"/>
      <c r="AH843" s="4"/>
    </row>
    <row r="844" ht="13.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c r="AB844" s="4"/>
      <c r="AC844" s="4"/>
      <c r="AD844" s="4"/>
      <c r="AE844" s="4"/>
      <c r="AF844" s="4"/>
      <c r="AG844" s="4"/>
      <c r="AH844" s="4"/>
    </row>
    <row r="845" ht="13.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c r="AB845" s="4"/>
      <c r="AC845" s="4"/>
      <c r="AD845" s="4"/>
      <c r="AE845" s="4"/>
      <c r="AF845" s="4"/>
      <c r="AG845" s="4"/>
      <c r="AH845" s="4"/>
    </row>
    <row r="846" ht="13.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c r="AB846" s="4"/>
      <c r="AC846" s="4"/>
      <c r="AD846" s="4"/>
      <c r="AE846" s="4"/>
      <c r="AF846" s="4"/>
      <c r="AG846" s="4"/>
      <c r="AH846" s="4"/>
    </row>
    <row r="847" ht="13.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c r="AB847" s="4"/>
      <c r="AC847" s="4"/>
      <c r="AD847" s="4"/>
      <c r="AE847" s="4"/>
      <c r="AF847" s="4"/>
      <c r="AG847" s="4"/>
      <c r="AH847" s="4"/>
    </row>
    <row r="848" ht="13.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c r="AB848" s="4"/>
      <c r="AC848" s="4"/>
      <c r="AD848" s="4"/>
      <c r="AE848" s="4"/>
      <c r="AF848" s="4"/>
      <c r="AG848" s="4"/>
      <c r="AH848" s="4"/>
    </row>
    <row r="849" ht="13.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c r="AB849" s="4"/>
      <c r="AC849" s="4"/>
      <c r="AD849" s="4"/>
      <c r="AE849" s="4"/>
      <c r="AF849" s="4"/>
      <c r="AG849" s="4"/>
      <c r="AH849" s="4"/>
    </row>
    <row r="850" ht="13.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c r="AB850" s="4"/>
      <c r="AC850" s="4"/>
      <c r="AD850" s="4"/>
      <c r="AE850" s="4"/>
      <c r="AF850" s="4"/>
      <c r="AG850" s="4"/>
      <c r="AH850" s="4"/>
    </row>
    <row r="851" ht="13.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c r="AB851" s="4"/>
      <c r="AC851" s="4"/>
      <c r="AD851" s="4"/>
      <c r="AE851" s="4"/>
      <c r="AF851" s="4"/>
      <c r="AG851" s="4"/>
      <c r="AH851" s="4"/>
    </row>
    <row r="852" ht="13.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c r="AB852" s="4"/>
      <c r="AC852" s="4"/>
      <c r="AD852" s="4"/>
      <c r="AE852" s="4"/>
      <c r="AF852" s="4"/>
      <c r="AG852" s="4"/>
      <c r="AH852" s="4"/>
    </row>
    <row r="853" ht="13.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c r="AB853" s="4"/>
      <c r="AC853" s="4"/>
      <c r="AD853" s="4"/>
      <c r="AE853" s="4"/>
      <c r="AF853" s="4"/>
      <c r="AG853" s="4"/>
      <c r="AH853" s="4"/>
    </row>
    <row r="854" ht="13.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c r="AB854" s="4"/>
      <c r="AC854" s="4"/>
      <c r="AD854" s="4"/>
      <c r="AE854" s="4"/>
      <c r="AF854" s="4"/>
      <c r="AG854" s="4"/>
      <c r="AH854" s="4"/>
    </row>
    <row r="855" ht="13.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c r="AB855" s="4"/>
      <c r="AC855" s="4"/>
      <c r="AD855" s="4"/>
      <c r="AE855" s="4"/>
      <c r="AF855" s="4"/>
      <c r="AG855" s="4"/>
      <c r="AH855" s="4"/>
    </row>
    <row r="856" ht="13.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c r="AB856" s="4"/>
      <c r="AC856" s="4"/>
      <c r="AD856" s="4"/>
      <c r="AE856" s="4"/>
      <c r="AF856" s="4"/>
      <c r="AG856" s="4"/>
      <c r="AH856" s="4"/>
    </row>
    <row r="857" ht="13.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c r="AB857" s="4"/>
      <c r="AC857" s="4"/>
      <c r="AD857" s="4"/>
      <c r="AE857" s="4"/>
      <c r="AF857" s="4"/>
      <c r="AG857" s="4"/>
      <c r="AH857" s="4"/>
    </row>
    <row r="858" ht="13.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c r="AB858" s="4"/>
      <c r="AC858" s="4"/>
      <c r="AD858" s="4"/>
      <c r="AE858" s="4"/>
      <c r="AF858" s="4"/>
      <c r="AG858" s="4"/>
      <c r="AH858" s="4"/>
    </row>
    <row r="859" ht="13.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c r="AB859" s="4"/>
      <c r="AC859" s="4"/>
      <c r="AD859" s="4"/>
      <c r="AE859" s="4"/>
      <c r="AF859" s="4"/>
      <c r="AG859" s="4"/>
      <c r="AH859" s="4"/>
    </row>
    <row r="860" ht="13.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c r="AB860" s="4"/>
      <c r="AC860" s="4"/>
      <c r="AD860" s="4"/>
      <c r="AE860" s="4"/>
      <c r="AF860" s="4"/>
      <c r="AG860" s="4"/>
      <c r="AH860" s="4"/>
    </row>
    <row r="861" ht="13.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c r="AB861" s="4"/>
      <c r="AC861" s="4"/>
      <c r="AD861" s="4"/>
      <c r="AE861" s="4"/>
      <c r="AF861" s="4"/>
      <c r="AG861" s="4"/>
      <c r="AH861" s="4"/>
    </row>
    <row r="862" ht="13.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c r="AB862" s="4"/>
      <c r="AC862" s="4"/>
      <c r="AD862" s="4"/>
      <c r="AE862" s="4"/>
      <c r="AF862" s="4"/>
      <c r="AG862" s="4"/>
      <c r="AH862" s="4"/>
    </row>
    <row r="863" ht="13.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c r="AB863" s="4"/>
      <c r="AC863" s="4"/>
      <c r="AD863" s="4"/>
      <c r="AE863" s="4"/>
      <c r="AF863" s="4"/>
      <c r="AG863" s="4"/>
      <c r="AH863" s="4"/>
    </row>
    <row r="864" ht="13.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c r="AB864" s="4"/>
      <c r="AC864" s="4"/>
      <c r="AD864" s="4"/>
      <c r="AE864" s="4"/>
      <c r="AF864" s="4"/>
      <c r="AG864" s="4"/>
      <c r="AH864" s="4"/>
    </row>
    <row r="865" ht="13.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c r="AB865" s="4"/>
      <c r="AC865" s="4"/>
      <c r="AD865" s="4"/>
      <c r="AE865" s="4"/>
      <c r="AF865" s="4"/>
      <c r="AG865" s="4"/>
      <c r="AH865" s="4"/>
    </row>
    <row r="866" ht="13.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c r="AB866" s="4"/>
      <c r="AC866" s="4"/>
      <c r="AD866" s="4"/>
      <c r="AE866" s="4"/>
      <c r="AF866" s="4"/>
      <c r="AG866" s="4"/>
      <c r="AH866" s="4"/>
    </row>
    <row r="867" ht="13.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c r="AB867" s="4"/>
      <c r="AC867" s="4"/>
      <c r="AD867" s="4"/>
      <c r="AE867" s="4"/>
      <c r="AF867" s="4"/>
      <c r="AG867" s="4"/>
      <c r="AH867" s="4"/>
    </row>
    <row r="868" ht="13.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c r="AB868" s="4"/>
      <c r="AC868" s="4"/>
      <c r="AD868" s="4"/>
      <c r="AE868" s="4"/>
      <c r="AF868" s="4"/>
      <c r="AG868" s="4"/>
      <c r="AH868" s="4"/>
    </row>
    <row r="869" ht="13.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c r="AB869" s="4"/>
      <c r="AC869" s="4"/>
      <c r="AD869" s="4"/>
      <c r="AE869" s="4"/>
      <c r="AF869" s="4"/>
      <c r="AG869" s="4"/>
      <c r="AH869" s="4"/>
    </row>
    <row r="870" ht="13.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c r="AB870" s="4"/>
      <c r="AC870" s="4"/>
      <c r="AD870" s="4"/>
      <c r="AE870" s="4"/>
      <c r="AF870" s="4"/>
      <c r="AG870" s="4"/>
      <c r="AH870" s="4"/>
    </row>
    <row r="871" ht="13.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c r="AB871" s="4"/>
      <c r="AC871" s="4"/>
      <c r="AD871" s="4"/>
      <c r="AE871" s="4"/>
      <c r="AF871" s="4"/>
      <c r="AG871" s="4"/>
      <c r="AH871" s="4"/>
    </row>
    <row r="872" ht="13.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c r="AB872" s="4"/>
      <c r="AC872" s="4"/>
      <c r="AD872" s="4"/>
      <c r="AE872" s="4"/>
      <c r="AF872" s="4"/>
      <c r="AG872" s="4"/>
      <c r="AH872" s="4"/>
    </row>
    <row r="873" ht="13.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c r="AB873" s="4"/>
      <c r="AC873" s="4"/>
      <c r="AD873" s="4"/>
      <c r="AE873" s="4"/>
      <c r="AF873" s="4"/>
      <c r="AG873" s="4"/>
      <c r="AH873" s="4"/>
    </row>
    <row r="874" ht="13.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c r="AB874" s="4"/>
      <c r="AC874" s="4"/>
      <c r="AD874" s="4"/>
      <c r="AE874" s="4"/>
      <c r="AF874" s="4"/>
      <c r="AG874" s="4"/>
      <c r="AH874" s="4"/>
    </row>
    <row r="875" ht="13.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c r="AB875" s="4"/>
      <c r="AC875" s="4"/>
      <c r="AD875" s="4"/>
      <c r="AE875" s="4"/>
      <c r="AF875" s="4"/>
      <c r="AG875" s="4"/>
      <c r="AH875" s="4"/>
    </row>
    <row r="876" ht="13.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c r="AB876" s="4"/>
      <c r="AC876" s="4"/>
      <c r="AD876" s="4"/>
      <c r="AE876" s="4"/>
      <c r="AF876" s="4"/>
      <c r="AG876" s="4"/>
      <c r="AH876" s="4"/>
    </row>
    <row r="877" ht="13.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c r="AB877" s="4"/>
      <c r="AC877" s="4"/>
      <c r="AD877" s="4"/>
      <c r="AE877" s="4"/>
      <c r="AF877" s="4"/>
      <c r="AG877" s="4"/>
      <c r="AH877" s="4"/>
    </row>
    <row r="878" ht="13.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c r="AB878" s="4"/>
      <c r="AC878" s="4"/>
      <c r="AD878" s="4"/>
      <c r="AE878" s="4"/>
      <c r="AF878" s="4"/>
      <c r="AG878" s="4"/>
      <c r="AH878" s="4"/>
    </row>
    <row r="879" ht="13.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c r="AB879" s="4"/>
      <c r="AC879" s="4"/>
      <c r="AD879" s="4"/>
      <c r="AE879" s="4"/>
      <c r="AF879" s="4"/>
      <c r="AG879" s="4"/>
      <c r="AH879" s="4"/>
    </row>
    <row r="880" ht="13.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c r="AB880" s="4"/>
      <c r="AC880" s="4"/>
      <c r="AD880" s="4"/>
      <c r="AE880" s="4"/>
      <c r="AF880" s="4"/>
      <c r="AG880" s="4"/>
      <c r="AH880" s="4"/>
    </row>
    <row r="881" ht="13.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c r="AB881" s="4"/>
      <c r="AC881" s="4"/>
      <c r="AD881" s="4"/>
      <c r="AE881" s="4"/>
      <c r="AF881" s="4"/>
      <c r="AG881" s="4"/>
      <c r="AH881" s="4"/>
    </row>
    <row r="882" ht="13.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c r="AB882" s="4"/>
      <c r="AC882" s="4"/>
      <c r="AD882" s="4"/>
      <c r="AE882" s="4"/>
      <c r="AF882" s="4"/>
      <c r="AG882" s="4"/>
      <c r="AH882" s="4"/>
    </row>
    <row r="883" ht="13.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c r="AB883" s="4"/>
      <c r="AC883" s="4"/>
      <c r="AD883" s="4"/>
      <c r="AE883" s="4"/>
      <c r="AF883" s="4"/>
      <c r="AG883" s="4"/>
      <c r="AH883" s="4"/>
    </row>
    <row r="884" ht="13.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c r="AB884" s="4"/>
      <c r="AC884" s="4"/>
      <c r="AD884" s="4"/>
      <c r="AE884" s="4"/>
      <c r="AF884" s="4"/>
      <c r="AG884" s="4"/>
      <c r="AH884" s="4"/>
    </row>
    <row r="885" ht="13.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c r="AB885" s="4"/>
      <c r="AC885" s="4"/>
      <c r="AD885" s="4"/>
      <c r="AE885" s="4"/>
      <c r="AF885" s="4"/>
      <c r="AG885" s="4"/>
      <c r="AH885" s="4"/>
    </row>
    <row r="886" ht="13.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c r="AB886" s="4"/>
      <c r="AC886" s="4"/>
      <c r="AD886" s="4"/>
      <c r="AE886" s="4"/>
      <c r="AF886" s="4"/>
      <c r="AG886" s="4"/>
      <c r="AH886" s="4"/>
    </row>
    <row r="887" ht="13.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c r="AB887" s="4"/>
      <c r="AC887" s="4"/>
      <c r="AD887" s="4"/>
      <c r="AE887" s="4"/>
      <c r="AF887" s="4"/>
      <c r="AG887" s="4"/>
      <c r="AH887" s="4"/>
    </row>
    <row r="888" ht="13.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c r="AB888" s="4"/>
      <c r="AC888" s="4"/>
      <c r="AD888" s="4"/>
      <c r="AE888" s="4"/>
      <c r="AF888" s="4"/>
      <c r="AG888" s="4"/>
      <c r="AH888" s="4"/>
    </row>
    <row r="889" ht="13.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c r="AB889" s="4"/>
      <c r="AC889" s="4"/>
      <c r="AD889" s="4"/>
      <c r="AE889" s="4"/>
      <c r="AF889" s="4"/>
      <c r="AG889" s="4"/>
      <c r="AH889" s="4"/>
    </row>
    <row r="890" ht="13.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c r="AB890" s="4"/>
      <c r="AC890" s="4"/>
      <c r="AD890" s="4"/>
      <c r="AE890" s="4"/>
      <c r="AF890" s="4"/>
      <c r="AG890" s="4"/>
      <c r="AH890" s="4"/>
    </row>
    <row r="891" ht="13.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c r="AB891" s="4"/>
      <c r="AC891" s="4"/>
      <c r="AD891" s="4"/>
      <c r="AE891" s="4"/>
      <c r="AF891" s="4"/>
      <c r="AG891" s="4"/>
      <c r="AH891" s="4"/>
    </row>
    <row r="892" ht="13.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c r="AB892" s="4"/>
      <c r="AC892" s="4"/>
      <c r="AD892" s="4"/>
      <c r="AE892" s="4"/>
      <c r="AF892" s="4"/>
      <c r="AG892" s="4"/>
      <c r="AH892" s="4"/>
    </row>
    <row r="893" ht="13.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c r="AB893" s="4"/>
      <c r="AC893" s="4"/>
      <c r="AD893" s="4"/>
      <c r="AE893" s="4"/>
      <c r="AF893" s="4"/>
      <c r="AG893" s="4"/>
      <c r="AH893" s="4"/>
    </row>
    <row r="894" ht="13.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c r="AB894" s="4"/>
      <c r="AC894" s="4"/>
      <c r="AD894" s="4"/>
      <c r="AE894" s="4"/>
      <c r="AF894" s="4"/>
      <c r="AG894" s="4"/>
      <c r="AH894" s="4"/>
    </row>
    <row r="895" ht="13.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c r="AB895" s="4"/>
      <c r="AC895" s="4"/>
      <c r="AD895" s="4"/>
      <c r="AE895" s="4"/>
      <c r="AF895" s="4"/>
      <c r="AG895" s="4"/>
      <c r="AH895" s="4"/>
    </row>
    <row r="896" ht="13.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c r="AB896" s="4"/>
      <c r="AC896" s="4"/>
      <c r="AD896" s="4"/>
      <c r="AE896" s="4"/>
      <c r="AF896" s="4"/>
      <c r="AG896" s="4"/>
      <c r="AH896" s="4"/>
    </row>
    <row r="897" ht="13.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c r="AB897" s="4"/>
      <c r="AC897" s="4"/>
      <c r="AD897" s="4"/>
      <c r="AE897" s="4"/>
      <c r="AF897" s="4"/>
      <c r="AG897" s="4"/>
      <c r="AH897" s="4"/>
    </row>
    <row r="898" ht="13.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c r="AB898" s="4"/>
      <c r="AC898" s="4"/>
      <c r="AD898" s="4"/>
      <c r="AE898" s="4"/>
      <c r="AF898" s="4"/>
      <c r="AG898" s="4"/>
      <c r="AH898" s="4"/>
    </row>
    <row r="899" ht="13.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c r="AB899" s="4"/>
      <c r="AC899" s="4"/>
      <c r="AD899" s="4"/>
      <c r="AE899" s="4"/>
      <c r="AF899" s="4"/>
      <c r="AG899" s="4"/>
      <c r="AH899" s="4"/>
    </row>
    <row r="900" ht="13.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c r="AB900" s="4"/>
      <c r="AC900" s="4"/>
      <c r="AD900" s="4"/>
      <c r="AE900" s="4"/>
      <c r="AF900" s="4"/>
      <c r="AG900" s="4"/>
      <c r="AH900" s="4"/>
    </row>
    <row r="901" ht="13.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c r="AB901" s="4"/>
      <c r="AC901" s="4"/>
      <c r="AD901" s="4"/>
      <c r="AE901" s="4"/>
      <c r="AF901" s="4"/>
      <c r="AG901" s="4"/>
      <c r="AH901" s="4"/>
    </row>
    <row r="902" ht="13.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c r="AB902" s="4"/>
      <c r="AC902" s="4"/>
      <c r="AD902" s="4"/>
      <c r="AE902" s="4"/>
      <c r="AF902" s="4"/>
      <c r="AG902" s="4"/>
      <c r="AH902" s="4"/>
    </row>
    <row r="903" ht="13.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c r="AB903" s="4"/>
      <c r="AC903" s="4"/>
      <c r="AD903" s="4"/>
      <c r="AE903" s="4"/>
      <c r="AF903" s="4"/>
      <c r="AG903" s="4"/>
      <c r="AH903" s="4"/>
    </row>
    <row r="904" ht="13.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c r="AB904" s="4"/>
      <c r="AC904" s="4"/>
      <c r="AD904" s="4"/>
      <c r="AE904" s="4"/>
      <c r="AF904" s="4"/>
      <c r="AG904" s="4"/>
      <c r="AH904" s="4"/>
    </row>
    <row r="905" ht="13.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c r="AB905" s="4"/>
      <c r="AC905" s="4"/>
      <c r="AD905" s="4"/>
      <c r="AE905" s="4"/>
      <c r="AF905" s="4"/>
      <c r="AG905" s="4"/>
      <c r="AH905" s="4"/>
    </row>
    <row r="906" ht="13.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c r="AB906" s="4"/>
      <c r="AC906" s="4"/>
      <c r="AD906" s="4"/>
      <c r="AE906" s="4"/>
      <c r="AF906" s="4"/>
      <c r="AG906" s="4"/>
      <c r="AH906" s="4"/>
    </row>
    <row r="907" ht="13.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c r="AB907" s="4"/>
      <c r="AC907" s="4"/>
      <c r="AD907" s="4"/>
      <c r="AE907" s="4"/>
      <c r="AF907" s="4"/>
      <c r="AG907" s="4"/>
      <c r="AH907" s="4"/>
    </row>
    <row r="908" ht="13.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c r="AB908" s="4"/>
      <c r="AC908" s="4"/>
      <c r="AD908" s="4"/>
      <c r="AE908" s="4"/>
      <c r="AF908" s="4"/>
      <c r="AG908" s="4"/>
      <c r="AH908" s="4"/>
    </row>
    <row r="909" ht="13.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c r="AB909" s="4"/>
      <c r="AC909" s="4"/>
      <c r="AD909" s="4"/>
      <c r="AE909" s="4"/>
      <c r="AF909" s="4"/>
      <c r="AG909" s="4"/>
      <c r="AH909" s="4"/>
    </row>
    <row r="910" ht="13.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c r="AB910" s="4"/>
      <c r="AC910" s="4"/>
      <c r="AD910" s="4"/>
      <c r="AE910" s="4"/>
      <c r="AF910" s="4"/>
      <c r="AG910" s="4"/>
      <c r="AH910" s="4"/>
    </row>
    <row r="911" ht="13.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c r="AB911" s="4"/>
      <c r="AC911" s="4"/>
      <c r="AD911" s="4"/>
      <c r="AE911" s="4"/>
      <c r="AF911" s="4"/>
      <c r="AG911" s="4"/>
      <c r="AH911" s="4"/>
    </row>
    <row r="912" ht="13.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c r="AB912" s="4"/>
      <c r="AC912" s="4"/>
      <c r="AD912" s="4"/>
      <c r="AE912" s="4"/>
      <c r="AF912" s="4"/>
      <c r="AG912" s="4"/>
      <c r="AH912" s="4"/>
    </row>
    <row r="913" ht="13.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c r="AB913" s="4"/>
      <c r="AC913" s="4"/>
      <c r="AD913" s="4"/>
      <c r="AE913" s="4"/>
      <c r="AF913" s="4"/>
      <c r="AG913" s="4"/>
      <c r="AH913" s="4"/>
    </row>
    <row r="914" ht="13.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c r="AB914" s="4"/>
      <c r="AC914" s="4"/>
      <c r="AD914" s="4"/>
      <c r="AE914" s="4"/>
      <c r="AF914" s="4"/>
      <c r="AG914" s="4"/>
      <c r="AH914" s="4"/>
    </row>
    <row r="915" ht="13.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c r="AB915" s="4"/>
      <c r="AC915" s="4"/>
      <c r="AD915" s="4"/>
      <c r="AE915" s="4"/>
      <c r="AF915" s="4"/>
      <c r="AG915" s="4"/>
      <c r="AH915" s="4"/>
    </row>
    <row r="916" ht="13.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c r="AB916" s="4"/>
      <c r="AC916" s="4"/>
      <c r="AD916" s="4"/>
      <c r="AE916" s="4"/>
      <c r="AF916" s="4"/>
      <c r="AG916" s="4"/>
      <c r="AH916" s="4"/>
    </row>
    <row r="917" ht="13.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c r="AB917" s="4"/>
      <c r="AC917" s="4"/>
      <c r="AD917" s="4"/>
      <c r="AE917" s="4"/>
      <c r="AF917" s="4"/>
      <c r="AG917" s="4"/>
      <c r="AH917" s="4"/>
    </row>
    <row r="918" ht="13.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c r="AB918" s="4"/>
      <c r="AC918" s="4"/>
      <c r="AD918" s="4"/>
      <c r="AE918" s="4"/>
      <c r="AF918" s="4"/>
      <c r="AG918" s="4"/>
      <c r="AH918" s="4"/>
    </row>
    <row r="919" ht="13.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c r="AB919" s="4"/>
      <c r="AC919" s="4"/>
      <c r="AD919" s="4"/>
      <c r="AE919" s="4"/>
      <c r="AF919" s="4"/>
      <c r="AG919" s="4"/>
      <c r="AH919" s="4"/>
    </row>
    <row r="920" ht="13.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c r="AB920" s="4"/>
      <c r="AC920" s="4"/>
      <c r="AD920" s="4"/>
      <c r="AE920" s="4"/>
      <c r="AF920" s="4"/>
      <c r="AG920" s="4"/>
      <c r="AH920" s="4"/>
    </row>
    <row r="921" ht="13.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c r="AB921" s="4"/>
      <c r="AC921" s="4"/>
      <c r="AD921" s="4"/>
      <c r="AE921" s="4"/>
      <c r="AF921" s="4"/>
      <c r="AG921" s="4"/>
      <c r="AH921" s="4"/>
    </row>
    <row r="922" ht="13.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c r="AB922" s="4"/>
      <c r="AC922" s="4"/>
      <c r="AD922" s="4"/>
      <c r="AE922" s="4"/>
      <c r="AF922" s="4"/>
      <c r="AG922" s="4"/>
      <c r="AH922" s="4"/>
    </row>
    <row r="923" ht="13.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c r="AB923" s="4"/>
      <c r="AC923" s="4"/>
      <c r="AD923" s="4"/>
      <c r="AE923" s="4"/>
      <c r="AF923" s="4"/>
      <c r="AG923" s="4"/>
      <c r="AH923" s="4"/>
    </row>
    <row r="924" ht="13.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c r="AB924" s="4"/>
      <c r="AC924" s="4"/>
      <c r="AD924" s="4"/>
      <c r="AE924" s="4"/>
      <c r="AF924" s="4"/>
      <c r="AG924" s="4"/>
      <c r="AH924" s="4"/>
    </row>
    <row r="925" ht="13.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c r="AB925" s="4"/>
      <c r="AC925" s="4"/>
      <c r="AD925" s="4"/>
      <c r="AE925" s="4"/>
      <c r="AF925" s="4"/>
      <c r="AG925" s="4"/>
      <c r="AH925" s="4"/>
    </row>
    <row r="926" ht="13.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c r="AB926" s="4"/>
      <c r="AC926" s="4"/>
      <c r="AD926" s="4"/>
      <c r="AE926" s="4"/>
      <c r="AF926" s="4"/>
      <c r="AG926" s="4"/>
      <c r="AH926" s="4"/>
    </row>
    <row r="927" ht="13.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c r="AB927" s="4"/>
      <c r="AC927" s="4"/>
      <c r="AD927" s="4"/>
      <c r="AE927" s="4"/>
      <c r="AF927" s="4"/>
      <c r="AG927" s="4"/>
      <c r="AH927" s="4"/>
    </row>
    <row r="928" ht="13.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c r="AB928" s="4"/>
      <c r="AC928" s="4"/>
      <c r="AD928" s="4"/>
      <c r="AE928" s="4"/>
      <c r="AF928" s="4"/>
      <c r="AG928" s="4"/>
      <c r="AH928" s="4"/>
    </row>
    <row r="929" ht="13.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c r="AB929" s="4"/>
      <c r="AC929" s="4"/>
      <c r="AD929" s="4"/>
      <c r="AE929" s="4"/>
      <c r="AF929" s="4"/>
      <c r="AG929" s="4"/>
      <c r="AH929" s="4"/>
    </row>
    <row r="930" ht="13.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c r="AB930" s="4"/>
      <c r="AC930" s="4"/>
      <c r="AD930" s="4"/>
      <c r="AE930" s="4"/>
      <c r="AF930" s="4"/>
      <c r="AG930" s="4"/>
      <c r="AH930" s="4"/>
    </row>
    <row r="931" ht="13.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c r="AB931" s="4"/>
      <c r="AC931" s="4"/>
      <c r="AD931" s="4"/>
      <c r="AE931" s="4"/>
      <c r="AF931" s="4"/>
      <c r="AG931" s="4"/>
      <c r="AH931" s="4"/>
    </row>
    <row r="932" ht="13.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c r="AB932" s="4"/>
      <c r="AC932" s="4"/>
      <c r="AD932" s="4"/>
      <c r="AE932" s="4"/>
      <c r="AF932" s="4"/>
      <c r="AG932" s="4"/>
      <c r="AH932" s="4"/>
    </row>
    <row r="933" ht="13.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c r="AB933" s="4"/>
      <c r="AC933" s="4"/>
      <c r="AD933" s="4"/>
      <c r="AE933" s="4"/>
      <c r="AF933" s="4"/>
      <c r="AG933" s="4"/>
      <c r="AH933" s="4"/>
    </row>
    <row r="934" ht="13.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c r="AB934" s="4"/>
      <c r="AC934" s="4"/>
      <c r="AD934" s="4"/>
      <c r="AE934" s="4"/>
      <c r="AF934" s="4"/>
      <c r="AG934" s="4"/>
      <c r="AH934" s="4"/>
    </row>
    <row r="935" ht="13.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c r="AB935" s="4"/>
      <c r="AC935" s="4"/>
      <c r="AD935" s="4"/>
      <c r="AE935" s="4"/>
      <c r="AF935" s="4"/>
      <c r="AG935" s="4"/>
      <c r="AH935" s="4"/>
    </row>
    <row r="936" ht="13.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c r="AB936" s="4"/>
      <c r="AC936" s="4"/>
      <c r="AD936" s="4"/>
      <c r="AE936" s="4"/>
      <c r="AF936" s="4"/>
      <c r="AG936" s="4"/>
      <c r="AH936" s="4"/>
    </row>
    <row r="937" ht="13.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c r="AA937" s="4"/>
      <c r="AB937" s="4"/>
      <c r="AC937" s="4"/>
      <c r="AD937" s="4"/>
      <c r="AE937" s="4"/>
      <c r="AF937" s="4"/>
      <c r="AG937" s="4"/>
      <c r="AH937" s="4"/>
    </row>
    <row r="938" ht="13.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c r="AA938" s="4"/>
      <c r="AB938" s="4"/>
      <c r="AC938" s="4"/>
      <c r="AD938" s="4"/>
      <c r="AE938" s="4"/>
      <c r="AF938" s="4"/>
      <c r="AG938" s="4"/>
      <c r="AH938" s="4"/>
    </row>
    <row r="939" ht="13.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c r="AA939" s="4"/>
      <c r="AB939" s="4"/>
      <c r="AC939" s="4"/>
      <c r="AD939" s="4"/>
      <c r="AE939" s="4"/>
      <c r="AF939" s="4"/>
      <c r="AG939" s="4"/>
      <c r="AH939" s="4"/>
    </row>
    <row r="940" ht="13.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c r="AA940" s="4"/>
      <c r="AB940" s="4"/>
      <c r="AC940" s="4"/>
      <c r="AD940" s="4"/>
      <c r="AE940" s="4"/>
      <c r="AF940" s="4"/>
      <c r="AG940" s="4"/>
      <c r="AH940" s="4"/>
    </row>
    <row r="941" ht="13.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c r="AA941" s="4"/>
      <c r="AB941" s="4"/>
      <c r="AC941" s="4"/>
      <c r="AD941" s="4"/>
      <c r="AE941" s="4"/>
      <c r="AF941" s="4"/>
      <c r="AG941" s="4"/>
      <c r="AH941" s="4"/>
    </row>
    <row r="942" ht="13.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c r="AA942" s="4"/>
      <c r="AB942" s="4"/>
      <c r="AC942" s="4"/>
      <c r="AD942" s="4"/>
      <c r="AE942" s="4"/>
      <c r="AF942" s="4"/>
      <c r="AG942" s="4"/>
      <c r="AH942" s="4"/>
    </row>
    <row r="943" ht="13.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c r="AA943" s="4"/>
      <c r="AB943" s="4"/>
      <c r="AC943" s="4"/>
      <c r="AD943" s="4"/>
      <c r="AE943" s="4"/>
      <c r="AF943" s="4"/>
      <c r="AG943" s="4"/>
      <c r="AH943" s="4"/>
    </row>
    <row r="944" ht="13.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c r="AA944" s="4"/>
      <c r="AB944" s="4"/>
      <c r="AC944" s="4"/>
      <c r="AD944" s="4"/>
      <c r="AE944" s="4"/>
      <c r="AF944" s="4"/>
      <c r="AG944" s="4"/>
      <c r="AH944" s="4"/>
    </row>
    <row r="945" ht="13.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c r="AA945" s="4"/>
      <c r="AB945" s="4"/>
      <c r="AC945" s="4"/>
      <c r="AD945" s="4"/>
      <c r="AE945" s="4"/>
      <c r="AF945" s="4"/>
      <c r="AG945" s="4"/>
      <c r="AH945" s="4"/>
    </row>
    <row r="946" ht="13.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c r="AA946" s="4"/>
      <c r="AB946" s="4"/>
      <c r="AC946" s="4"/>
      <c r="AD946" s="4"/>
      <c r="AE946" s="4"/>
      <c r="AF946" s="4"/>
      <c r="AG946" s="4"/>
      <c r="AH946" s="4"/>
    </row>
    <row r="947" ht="13.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c r="AA947" s="4"/>
      <c r="AB947" s="4"/>
      <c r="AC947" s="4"/>
      <c r="AD947" s="4"/>
      <c r="AE947" s="4"/>
      <c r="AF947" s="4"/>
      <c r="AG947" s="4"/>
      <c r="AH947" s="4"/>
    </row>
    <row r="948" ht="13.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c r="AA948" s="4"/>
      <c r="AB948" s="4"/>
      <c r="AC948" s="4"/>
      <c r="AD948" s="4"/>
      <c r="AE948" s="4"/>
      <c r="AF948" s="4"/>
      <c r="AG948" s="4"/>
      <c r="AH948" s="4"/>
    </row>
    <row r="949" ht="13.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c r="AA949" s="4"/>
      <c r="AB949" s="4"/>
      <c r="AC949" s="4"/>
      <c r="AD949" s="4"/>
      <c r="AE949" s="4"/>
      <c r="AF949" s="4"/>
      <c r="AG949" s="4"/>
      <c r="AH949" s="4"/>
    </row>
    <row r="950" ht="13.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c r="AB950" s="4"/>
      <c r="AC950" s="4"/>
      <c r="AD950" s="4"/>
      <c r="AE950" s="4"/>
      <c r="AF950" s="4"/>
      <c r="AG950" s="4"/>
      <c r="AH950" s="4"/>
    </row>
    <row r="951" ht="13.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c r="AA951" s="4"/>
      <c r="AB951" s="4"/>
      <c r="AC951" s="4"/>
      <c r="AD951" s="4"/>
      <c r="AE951" s="4"/>
      <c r="AF951" s="4"/>
      <c r="AG951" s="4"/>
      <c r="AH951" s="4"/>
    </row>
    <row r="952" ht="13.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c r="AB952" s="4"/>
      <c r="AC952" s="4"/>
      <c r="AD952" s="4"/>
      <c r="AE952" s="4"/>
      <c r="AF952" s="4"/>
      <c r="AG952" s="4"/>
      <c r="AH952" s="4"/>
    </row>
    <row r="953" ht="13.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c r="AB953" s="4"/>
      <c r="AC953" s="4"/>
      <c r="AD953" s="4"/>
      <c r="AE953" s="4"/>
      <c r="AF953" s="4"/>
      <c r="AG953" s="4"/>
      <c r="AH953" s="4"/>
    </row>
    <row r="954" ht="13.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c r="AA954" s="4"/>
      <c r="AB954" s="4"/>
      <c r="AC954" s="4"/>
      <c r="AD954" s="4"/>
      <c r="AE954" s="4"/>
      <c r="AF954" s="4"/>
      <c r="AG954" s="4"/>
      <c r="AH954" s="4"/>
    </row>
    <row r="955" ht="13.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c r="AA955" s="4"/>
      <c r="AB955" s="4"/>
      <c r="AC955" s="4"/>
      <c r="AD955" s="4"/>
      <c r="AE955" s="4"/>
      <c r="AF955" s="4"/>
      <c r="AG955" s="4"/>
      <c r="AH955" s="4"/>
    </row>
    <row r="956" ht="13.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c r="AA956" s="4"/>
      <c r="AB956" s="4"/>
      <c r="AC956" s="4"/>
      <c r="AD956" s="4"/>
      <c r="AE956" s="4"/>
      <c r="AF956" s="4"/>
      <c r="AG956" s="4"/>
      <c r="AH956" s="4"/>
    </row>
    <row r="957" ht="13.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c r="AA957" s="4"/>
      <c r="AB957" s="4"/>
      <c r="AC957" s="4"/>
      <c r="AD957" s="4"/>
      <c r="AE957" s="4"/>
      <c r="AF957" s="4"/>
      <c r="AG957" s="4"/>
      <c r="AH957" s="4"/>
    </row>
    <row r="958" ht="13.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c r="AA958" s="4"/>
      <c r="AB958" s="4"/>
      <c r="AC958" s="4"/>
      <c r="AD958" s="4"/>
      <c r="AE958" s="4"/>
      <c r="AF958" s="4"/>
      <c r="AG958" s="4"/>
      <c r="AH958" s="4"/>
    </row>
    <row r="959" ht="13.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c r="AA959" s="4"/>
      <c r="AB959" s="4"/>
      <c r="AC959" s="4"/>
      <c r="AD959" s="4"/>
      <c r="AE959" s="4"/>
      <c r="AF959" s="4"/>
      <c r="AG959" s="4"/>
      <c r="AH959" s="4"/>
    </row>
    <row r="960" ht="13.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c r="AA960" s="4"/>
      <c r="AB960" s="4"/>
      <c r="AC960" s="4"/>
      <c r="AD960" s="4"/>
      <c r="AE960" s="4"/>
      <c r="AF960" s="4"/>
      <c r="AG960" s="4"/>
      <c r="AH960" s="4"/>
    </row>
    <row r="961" ht="13.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c r="AA961" s="4"/>
      <c r="AB961" s="4"/>
      <c r="AC961" s="4"/>
      <c r="AD961" s="4"/>
      <c r="AE961" s="4"/>
      <c r="AF961" s="4"/>
      <c r="AG961" s="4"/>
      <c r="AH961" s="4"/>
    </row>
    <row r="962" ht="13.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c r="AA962" s="4"/>
      <c r="AB962" s="4"/>
      <c r="AC962" s="4"/>
      <c r="AD962" s="4"/>
      <c r="AE962" s="4"/>
      <c r="AF962" s="4"/>
      <c r="AG962" s="4"/>
      <c r="AH962" s="4"/>
    </row>
    <row r="963" ht="13.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c r="AA963" s="4"/>
      <c r="AB963" s="4"/>
      <c r="AC963" s="4"/>
      <c r="AD963" s="4"/>
      <c r="AE963" s="4"/>
      <c r="AF963" s="4"/>
      <c r="AG963" s="4"/>
      <c r="AH963" s="4"/>
    </row>
    <row r="964" ht="13.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c r="AA964" s="4"/>
      <c r="AB964" s="4"/>
      <c r="AC964" s="4"/>
      <c r="AD964" s="4"/>
      <c r="AE964" s="4"/>
      <c r="AF964" s="4"/>
      <c r="AG964" s="4"/>
      <c r="AH964" s="4"/>
    </row>
    <row r="965" ht="13.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c r="AA965" s="4"/>
      <c r="AB965" s="4"/>
      <c r="AC965" s="4"/>
      <c r="AD965" s="4"/>
      <c r="AE965" s="4"/>
      <c r="AF965" s="4"/>
      <c r="AG965" s="4"/>
      <c r="AH965" s="4"/>
    </row>
    <row r="966" ht="13.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c r="AA966" s="4"/>
      <c r="AB966" s="4"/>
      <c r="AC966" s="4"/>
      <c r="AD966" s="4"/>
      <c r="AE966" s="4"/>
      <c r="AF966" s="4"/>
      <c r="AG966" s="4"/>
      <c r="AH966" s="4"/>
    </row>
    <row r="967" ht="13.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c r="AA967" s="4"/>
      <c r="AB967" s="4"/>
      <c r="AC967" s="4"/>
      <c r="AD967" s="4"/>
      <c r="AE967" s="4"/>
      <c r="AF967" s="4"/>
      <c r="AG967" s="4"/>
      <c r="AH967" s="4"/>
    </row>
    <row r="968" ht="13.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c r="AA968" s="4"/>
      <c r="AB968" s="4"/>
      <c r="AC968" s="4"/>
      <c r="AD968" s="4"/>
      <c r="AE968" s="4"/>
      <c r="AF968" s="4"/>
      <c r="AG968" s="4"/>
      <c r="AH968" s="4"/>
    </row>
    <row r="969" ht="13.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c r="AA969" s="4"/>
      <c r="AB969" s="4"/>
      <c r="AC969" s="4"/>
      <c r="AD969" s="4"/>
      <c r="AE969" s="4"/>
      <c r="AF969" s="4"/>
      <c r="AG969" s="4"/>
      <c r="AH969" s="4"/>
    </row>
    <row r="970" ht="13.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c r="AA970" s="4"/>
      <c r="AB970" s="4"/>
      <c r="AC970" s="4"/>
      <c r="AD970" s="4"/>
      <c r="AE970" s="4"/>
      <c r="AF970" s="4"/>
      <c r="AG970" s="4"/>
      <c r="AH970" s="4"/>
    </row>
    <row r="971" ht="13.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c r="AA971" s="4"/>
      <c r="AB971" s="4"/>
      <c r="AC971" s="4"/>
      <c r="AD971" s="4"/>
      <c r="AE971" s="4"/>
      <c r="AF971" s="4"/>
      <c r="AG971" s="4"/>
      <c r="AH971" s="4"/>
    </row>
    <row r="972" ht="13.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c r="AA972" s="4"/>
      <c r="AB972" s="4"/>
      <c r="AC972" s="4"/>
      <c r="AD972" s="4"/>
      <c r="AE972" s="4"/>
      <c r="AF972" s="4"/>
      <c r="AG972" s="4"/>
      <c r="AH972" s="4"/>
    </row>
    <row r="973" ht="13.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c r="AA973" s="4"/>
      <c r="AB973" s="4"/>
      <c r="AC973" s="4"/>
      <c r="AD973" s="4"/>
      <c r="AE973" s="4"/>
      <c r="AF973" s="4"/>
      <c r="AG973" s="4"/>
      <c r="AH973" s="4"/>
    </row>
    <row r="974" ht="13.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c r="AA974" s="4"/>
      <c r="AB974" s="4"/>
      <c r="AC974" s="4"/>
      <c r="AD974" s="4"/>
      <c r="AE974" s="4"/>
      <c r="AF974" s="4"/>
      <c r="AG974" s="4"/>
      <c r="AH974" s="4"/>
    </row>
    <row r="975" ht="13.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c r="AA975" s="4"/>
      <c r="AB975" s="4"/>
      <c r="AC975" s="4"/>
      <c r="AD975" s="4"/>
      <c r="AE975" s="4"/>
      <c r="AF975" s="4"/>
      <c r="AG975" s="4"/>
      <c r="AH975" s="4"/>
    </row>
    <row r="976" ht="13.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c r="AA976" s="4"/>
      <c r="AB976" s="4"/>
      <c r="AC976" s="4"/>
      <c r="AD976" s="4"/>
      <c r="AE976" s="4"/>
      <c r="AF976" s="4"/>
      <c r="AG976" s="4"/>
      <c r="AH976" s="4"/>
    </row>
    <row r="977" ht="13.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c r="AA977" s="4"/>
      <c r="AB977" s="4"/>
      <c r="AC977" s="4"/>
      <c r="AD977" s="4"/>
      <c r="AE977" s="4"/>
      <c r="AF977" s="4"/>
      <c r="AG977" s="4"/>
      <c r="AH977" s="4"/>
    </row>
    <row r="978" ht="13.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c r="AA978" s="4"/>
      <c r="AB978" s="4"/>
      <c r="AC978" s="4"/>
      <c r="AD978" s="4"/>
      <c r="AE978" s="4"/>
      <c r="AF978" s="4"/>
      <c r="AG978" s="4"/>
      <c r="AH978" s="4"/>
    </row>
    <row r="979" ht="13.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c r="AA979" s="4"/>
      <c r="AB979" s="4"/>
      <c r="AC979" s="4"/>
      <c r="AD979" s="4"/>
      <c r="AE979" s="4"/>
      <c r="AF979" s="4"/>
      <c r="AG979" s="4"/>
      <c r="AH979" s="4"/>
    </row>
    <row r="980" ht="13.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c r="AA980" s="4"/>
      <c r="AB980" s="4"/>
      <c r="AC980" s="4"/>
      <c r="AD980" s="4"/>
      <c r="AE980" s="4"/>
      <c r="AF980" s="4"/>
      <c r="AG980" s="4"/>
      <c r="AH980" s="4"/>
    </row>
    <row r="981" ht="13.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c r="AA981" s="4"/>
      <c r="AB981" s="4"/>
      <c r="AC981" s="4"/>
      <c r="AD981" s="4"/>
      <c r="AE981" s="4"/>
      <c r="AF981" s="4"/>
      <c r="AG981" s="4"/>
      <c r="AH981" s="4"/>
    </row>
    <row r="982" ht="13.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c r="AA982" s="4"/>
      <c r="AB982" s="4"/>
      <c r="AC982" s="4"/>
      <c r="AD982" s="4"/>
      <c r="AE982" s="4"/>
      <c r="AF982" s="4"/>
      <c r="AG982" s="4"/>
      <c r="AH982" s="4"/>
    </row>
    <row r="983" ht="13.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c r="AA983" s="4"/>
      <c r="AB983" s="4"/>
      <c r="AC983" s="4"/>
      <c r="AD983" s="4"/>
      <c r="AE983" s="4"/>
      <c r="AF983" s="4"/>
      <c r="AG983" s="4"/>
      <c r="AH983" s="4"/>
    </row>
    <row r="984" ht="13.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c r="AA984" s="4"/>
      <c r="AB984" s="4"/>
      <c r="AC984" s="4"/>
      <c r="AD984" s="4"/>
      <c r="AE984" s="4"/>
      <c r="AF984" s="4"/>
      <c r="AG984" s="4"/>
      <c r="AH984" s="4"/>
    </row>
    <row r="985" ht="13.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c r="AA985" s="4"/>
      <c r="AB985" s="4"/>
      <c r="AC985" s="4"/>
      <c r="AD985" s="4"/>
      <c r="AE985" s="4"/>
      <c r="AF985" s="4"/>
      <c r="AG985" s="4"/>
      <c r="AH985" s="4"/>
    </row>
    <row r="986" ht="13.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c r="AA986" s="4"/>
      <c r="AB986" s="4"/>
      <c r="AC986" s="4"/>
      <c r="AD986" s="4"/>
      <c r="AE986" s="4"/>
      <c r="AF986" s="4"/>
      <c r="AG986" s="4"/>
      <c r="AH986" s="4"/>
    </row>
    <row r="987" ht="13.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c r="AA987" s="4"/>
      <c r="AB987" s="4"/>
      <c r="AC987" s="4"/>
      <c r="AD987" s="4"/>
      <c r="AE987" s="4"/>
      <c r="AF987" s="4"/>
      <c r="AG987" s="4"/>
      <c r="AH987" s="4"/>
    </row>
    <row r="988" ht="13.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c r="AA988" s="4"/>
      <c r="AB988" s="4"/>
      <c r="AC988" s="4"/>
      <c r="AD988" s="4"/>
      <c r="AE988" s="4"/>
      <c r="AF988" s="4"/>
      <c r="AG988" s="4"/>
      <c r="AH988" s="4"/>
    </row>
    <row r="989" ht="13.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c r="AA989" s="4"/>
      <c r="AB989" s="4"/>
      <c r="AC989" s="4"/>
      <c r="AD989" s="4"/>
      <c r="AE989" s="4"/>
      <c r="AF989" s="4"/>
      <c r="AG989" s="4"/>
      <c r="AH989" s="4"/>
    </row>
    <row r="990" ht="13.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c r="AA990" s="4"/>
      <c r="AB990" s="4"/>
      <c r="AC990" s="4"/>
      <c r="AD990" s="4"/>
      <c r="AE990" s="4"/>
      <c r="AF990" s="4"/>
      <c r="AG990" s="4"/>
      <c r="AH990" s="4"/>
    </row>
    <row r="991" ht="13.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c r="AA991" s="4"/>
      <c r="AB991" s="4"/>
      <c r="AC991" s="4"/>
      <c r="AD991" s="4"/>
      <c r="AE991" s="4"/>
      <c r="AF991" s="4"/>
      <c r="AG991" s="4"/>
      <c r="AH991" s="4"/>
    </row>
    <row r="992" ht="13.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c r="AA992" s="4"/>
      <c r="AB992" s="4"/>
      <c r="AC992" s="4"/>
      <c r="AD992" s="4"/>
      <c r="AE992" s="4"/>
      <c r="AF992" s="4"/>
      <c r="AG992" s="4"/>
      <c r="AH992" s="4"/>
    </row>
    <row r="993" ht="13.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c r="AA993" s="4"/>
      <c r="AB993" s="4"/>
      <c r="AC993" s="4"/>
      <c r="AD993" s="4"/>
      <c r="AE993" s="4"/>
      <c r="AF993" s="4"/>
      <c r="AG993" s="4"/>
      <c r="AH993" s="4"/>
    </row>
    <row r="994" ht="13.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c r="AA994" s="4"/>
      <c r="AB994" s="4"/>
      <c r="AC994" s="4"/>
      <c r="AD994" s="4"/>
      <c r="AE994" s="4"/>
      <c r="AF994" s="4"/>
      <c r="AG994" s="4"/>
      <c r="AH994" s="4"/>
    </row>
    <row r="995" ht="13.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c r="AA995" s="4"/>
      <c r="AB995" s="4"/>
      <c r="AC995" s="4"/>
      <c r="AD995" s="4"/>
      <c r="AE995" s="4"/>
      <c r="AF995" s="4"/>
      <c r="AG995" s="4"/>
      <c r="AH995" s="4"/>
    </row>
    <row r="996" ht="13.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c r="AA996" s="4"/>
      <c r="AB996" s="4"/>
      <c r="AC996" s="4"/>
      <c r="AD996" s="4"/>
      <c r="AE996" s="4"/>
      <c r="AF996" s="4"/>
      <c r="AG996" s="4"/>
      <c r="AH996" s="4"/>
    </row>
    <row r="997" ht="13.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c r="AA997" s="4"/>
      <c r="AB997" s="4"/>
      <c r="AC997" s="4"/>
      <c r="AD997" s="4"/>
      <c r="AE997" s="4"/>
      <c r="AF997" s="4"/>
      <c r="AG997" s="4"/>
      <c r="AH997" s="4"/>
    </row>
    <row r="998" ht="13.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c r="AA998" s="4"/>
      <c r="AB998" s="4"/>
      <c r="AC998" s="4"/>
      <c r="AD998" s="4"/>
      <c r="AE998" s="4"/>
      <c r="AF998" s="4"/>
      <c r="AG998" s="4"/>
      <c r="AH998" s="4"/>
    </row>
    <row r="999" ht="13.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c r="AA999" s="4"/>
      <c r="AB999" s="4"/>
      <c r="AC999" s="4"/>
      <c r="AD999" s="4"/>
      <c r="AE999" s="4"/>
      <c r="AF999" s="4"/>
      <c r="AG999" s="4"/>
      <c r="AH999" s="4"/>
    </row>
    <row r="1000" ht="13.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c r="AA1000" s="4"/>
      <c r="AB1000" s="4"/>
      <c r="AC1000" s="4"/>
      <c r="AD1000" s="4"/>
      <c r="AE1000" s="4"/>
      <c r="AF1000" s="4"/>
      <c r="AG1000" s="4"/>
      <c r="AH1000" s="4"/>
    </row>
  </sheetData>
  <mergeCells count="13">
    <mergeCell ref="H3:M3"/>
    <mergeCell ref="H4:J4"/>
    <mergeCell ref="K4:M4"/>
    <mergeCell ref="N4:P4"/>
    <mergeCell ref="Q4:S4"/>
    <mergeCell ref="A3:A5"/>
    <mergeCell ref="B3:D4"/>
    <mergeCell ref="E3:G4"/>
    <mergeCell ref="N3:V3"/>
    <mergeCell ref="W3:Y4"/>
    <mergeCell ref="Z3:AB4"/>
    <mergeCell ref="AC3:AE4"/>
    <mergeCell ref="T4:V4"/>
  </mergeCell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66CC"/>
    <pageSetUpPr/>
  </sheetPr>
  <sheetViews>
    <sheetView workbookViewId="0"/>
  </sheetViews>
  <sheetFormatPr customHeight="1" defaultColWidth="12.63" defaultRowHeight="15.0"/>
  <cols>
    <col customWidth="1" min="1" max="1" width="4.0"/>
    <col customWidth="1" min="2" max="2" width="15.0"/>
    <col customWidth="1" min="3" max="14" width="11.13"/>
    <col customWidth="1" min="15" max="26" width="8.0"/>
  </cols>
  <sheetData>
    <row r="1" ht="18.75" customHeight="1">
      <c r="A1" s="140" t="s">
        <v>133</v>
      </c>
      <c r="B1" s="2"/>
      <c r="C1" s="2"/>
      <c r="D1" s="2"/>
      <c r="E1" s="2"/>
      <c r="F1" s="2"/>
      <c r="G1" s="2"/>
      <c r="H1" s="2"/>
      <c r="I1" s="2"/>
      <c r="J1" s="2"/>
      <c r="K1" s="2"/>
      <c r="L1" s="2"/>
      <c r="M1" s="2"/>
      <c r="N1" s="2"/>
      <c r="O1" s="2"/>
      <c r="P1" s="2"/>
      <c r="Q1" s="2"/>
      <c r="R1" s="2"/>
      <c r="S1" s="2"/>
      <c r="T1" s="2"/>
      <c r="U1" s="2"/>
      <c r="V1" s="2"/>
      <c r="W1" s="2"/>
      <c r="X1" s="2"/>
      <c r="Y1" s="2"/>
      <c r="Z1" s="2"/>
    </row>
    <row r="2" ht="13.5" customHeight="1">
      <c r="A2" s="2"/>
      <c r="B2" s="2"/>
      <c r="C2" s="2"/>
      <c r="D2" s="2"/>
      <c r="E2" s="2"/>
      <c r="F2" s="2"/>
      <c r="G2" s="2"/>
      <c r="H2" s="2"/>
      <c r="I2" s="2"/>
      <c r="J2" s="2"/>
      <c r="K2" s="2"/>
      <c r="L2" s="2"/>
      <c r="M2" s="2"/>
      <c r="N2" s="35" t="s">
        <v>2</v>
      </c>
      <c r="O2" s="2"/>
      <c r="P2" s="2"/>
      <c r="Q2" s="2"/>
      <c r="R2" s="2"/>
      <c r="S2" s="2"/>
      <c r="T2" s="2"/>
      <c r="U2" s="2"/>
      <c r="V2" s="2"/>
      <c r="W2" s="2"/>
      <c r="X2" s="2"/>
      <c r="Y2" s="2"/>
      <c r="Z2" s="2"/>
    </row>
    <row r="3" ht="34.5" customHeight="1">
      <c r="A3" s="208" t="s">
        <v>76</v>
      </c>
      <c r="B3" s="58"/>
      <c r="C3" s="209" t="s">
        <v>50</v>
      </c>
      <c r="D3" s="210" t="s">
        <v>134</v>
      </c>
      <c r="E3" s="210" t="s">
        <v>78</v>
      </c>
      <c r="F3" s="210" t="s">
        <v>79</v>
      </c>
      <c r="G3" s="210" t="s">
        <v>80</v>
      </c>
      <c r="H3" s="211" t="s">
        <v>81</v>
      </c>
      <c r="I3" s="210" t="s">
        <v>82</v>
      </c>
      <c r="J3" s="210" t="s">
        <v>83</v>
      </c>
      <c r="K3" s="210" t="s">
        <v>84</v>
      </c>
      <c r="L3" s="210" t="s">
        <v>85</v>
      </c>
      <c r="M3" s="210" t="s">
        <v>86</v>
      </c>
      <c r="N3" s="212" t="s">
        <v>135</v>
      </c>
      <c r="O3" s="213"/>
      <c r="P3" s="213"/>
      <c r="Q3" s="213"/>
      <c r="R3" s="213"/>
      <c r="S3" s="213"/>
      <c r="T3" s="213"/>
      <c r="U3" s="213"/>
      <c r="V3" s="213"/>
      <c r="W3" s="213"/>
      <c r="X3" s="213"/>
      <c r="Y3" s="213"/>
      <c r="Z3" s="213"/>
    </row>
    <row r="4" ht="34.5" customHeight="1">
      <c r="A4" s="214" t="s">
        <v>88</v>
      </c>
      <c r="B4" s="47"/>
      <c r="C4" s="215">
        <f t="shared" ref="C4:C11" si="2">SUM(D4:N4)</f>
        <v>80</v>
      </c>
      <c r="D4" s="216">
        <f t="shared" ref="D4:N4" si="1">SUM(D5:D10)</f>
        <v>0</v>
      </c>
      <c r="E4" s="216">
        <f t="shared" si="1"/>
        <v>0</v>
      </c>
      <c r="F4" s="216">
        <f t="shared" si="1"/>
        <v>0</v>
      </c>
      <c r="G4" s="216">
        <f t="shared" si="1"/>
        <v>0</v>
      </c>
      <c r="H4" s="216">
        <f t="shared" si="1"/>
        <v>7</v>
      </c>
      <c r="I4" s="216">
        <f t="shared" si="1"/>
        <v>1</v>
      </c>
      <c r="J4" s="216">
        <f t="shared" si="1"/>
        <v>7</v>
      </c>
      <c r="K4" s="216">
        <f t="shared" si="1"/>
        <v>6</v>
      </c>
      <c r="L4" s="216">
        <f t="shared" si="1"/>
        <v>5</v>
      </c>
      <c r="M4" s="216">
        <f t="shared" si="1"/>
        <v>54</v>
      </c>
      <c r="N4" s="217">
        <f t="shared" si="1"/>
        <v>0</v>
      </c>
      <c r="O4" s="2"/>
      <c r="P4" s="2"/>
      <c r="Q4" s="2"/>
      <c r="R4" s="2"/>
      <c r="S4" s="2"/>
      <c r="T4" s="2"/>
      <c r="U4" s="2"/>
      <c r="V4" s="2"/>
      <c r="W4" s="2"/>
      <c r="X4" s="2"/>
      <c r="Y4" s="2"/>
      <c r="Z4" s="2"/>
    </row>
    <row r="5" ht="34.5" customHeight="1">
      <c r="A5" s="218" t="s">
        <v>136</v>
      </c>
      <c r="B5" s="219" t="s">
        <v>90</v>
      </c>
      <c r="C5" s="215">
        <f t="shared" si="2"/>
        <v>26</v>
      </c>
      <c r="D5" s="220">
        <v>0.0</v>
      </c>
      <c r="E5" s="220">
        <v>0.0</v>
      </c>
      <c r="F5" s="220">
        <v>0.0</v>
      </c>
      <c r="G5" s="220">
        <v>0.0</v>
      </c>
      <c r="H5" s="220">
        <f>2+0</f>
        <v>2</v>
      </c>
      <c r="I5" s="220">
        <f t="shared" ref="I5:J5" si="3">0+0</f>
        <v>0</v>
      </c>
      <c r="J5" s="220">
        <f t="shared" si="3"/>
        <v>0</v>
      </c>
      <c r="K5" s="216">
        <f>1+0</f>
        <v>1</v>
      </c>
      <c r="L5" s="216">
        <f>0+1</f>
        <v>1</v>
      </c>
      <c r="M5" s="216">
        <f>2+2+7+5+6</f>
        <v>22</v>
      </c>
      <c r="N5" s="217">
        <v>0.0</v>
      </c>
      <c r="O5" s="2"/>
      <c r="P5" s="2"/>
      <c r="Q5" s="2"/>
      <c r="R5" s="2"/>
      <c r="S5" s="2"/>
      <c r="T5" s="2"/>
      <c r="U5" s="2"/>
      <c r="V5" s="2"/>
      <c r="W5" s="2"/>
      <c r="X5" s="2"/>
      <c r="Y5" s="2"/>
      <c r="Z5" s="2"/>
    </row>
    <row r="6" ht="34.5" customHeight="1">
      <c r="B6" s="219" t="s">
        <v>91</v>
      </c>
      <c r="C6" s="215">
        <f t="shared" si="2"/>
        <v>0</v>
      </c>
      <c r="D6" s="220">
        <v>0.0</v>
      </c>
      <c r="E6" s="220">
        <v>0.0</v>
      </c>
      <c r="F6" s="220">
        <v>0.0</v>
      </c>
      <c r="G6" s="220">
        <v>0.0</v>
      </c>
      <c r="H6" s="220">
        <f t="shared" ref="H6:L6" si="4">0+0</f>
        <v>0</v>
      </c>
      <c r="I6" s="220">
        <f t="shared" si="4"/>
        <v>0</v>
      </c>
      <c r="J6" s="220">
        <f t="shared" si="4"/>
        <v>0</v>
      </c>
      <c r="K6" s="220">
        <f t="shared" si="4"/>
        <v>0</v>
      </c>
      <c r="L6" s="220">
        <f t="shared" si="4"/>
        <v>0</v>
      </c>
      <c r="M6" s="216">
        <f>0+0+0+0+0</f>
        <v>0</v>
      </c>
      <c r="N6" s="217">
        <v>0.0</v>
      </c>
      <c r="O6" s="2"/>
      <c r="P6" s="2"/>
      <c r="Q6" s="2"/>
      <c r="R6" s="2"/>
      <c r="S6" s="2"/>
      <c r="T6" s="2"/>
      <c r="U6" s="2"/>
      <c r="V6" s="2"/>
      <c r="W6" s="2"/>
      <c r="X6" s="2"/>
      <c r="Y6" s="2"/>
      <c r="Z6" s="2"/>
    </row>
    <row r="7" ht="34.5" customHeight="1">
      <c r="A7" s="221" t="s">
        <v>92</v>
      </c>
      <c r="C7" s="215">
        <f t="shared" si="2"/>
        <v>33</v>
      </c>
      <c r="D7" s="220">
        <v>0.0</v>
      </c>
      <c r="E7" s="220">
        <v>0.0</v>
      </c>
      <c r="F7" s="220">
        <v>0.0</v>
      </c>
      <c r="G7" s="220">
        <v>0.0</v>
      </c>
      <c r="H7" s="222">
        <f>2+1</f>
        <v>3</v>
      </c>
      <c r="I7" s="222">
        <f>0+1</f>
        <v>1</v>
      </c>
      <c r="J7" s="216">
        <f>2+2</f>
        <v>4</v>
      </c>
      <c r="K7" s="216">
        <f t="shared" ref="K7:L7" si="5">1+2</f>
        <v>3</v>
      </c>
      <c r="L7" s="216">
        <f t="shared" si="5"/>
        <v>3</v>
      </c>
      <c r="M7" s="216">
        <f>3+4+3+4+5</f>
        <v>19</v>
      </c>
      <c r="N7" s="217">
        <v>0.0</v>
      </c>
      <c r="O7" s="2"/>
      <c r="P7" s="2"/>
      <c r="Q7" s="2"/>
      <c r="R7" s="2"/>
      <c r="S7" s="2"/>
      <c r="T7" s="2"/>
      <c r="U7" s="2"/>
      <c r="V7" s="2"/>
      <c r="W7" s="2"/>
      <c r="X7" s="2"/>
      <c r="Y7" s="2"/>
      <c r="Z7" s="2"/>
    </row>
    <row r="8" ht="34.5" customHeight="1">
      <c r="A8" s="219" t="s">
        <v>93</v>
      </c>
      <c r="C8" s="215">
        <f t="shared" si="2"/>
        <v>9</v>
      </c>
      <c r="D8" s="220">
        <v>0.0</v>
      </c>
      <c r="E8" s="220">
        <v>0.0</v>
      </c>
      <c r="F8" s="220">
        <v>0.0</v>
      </c>
      <c r="G8" s="220">
        <v>0.0</v>
      </c>
      <c r="H8" s="222">
        <f>1+1</f>
        <v>2</v>
      </c>
      <c r="I8" s="222">
        <f>0+0</f>
        <v>0</v>
      </c>
      <c r="J8" s="216">
        <f>2+0</f>
        <v>2</v>
      </c>
      <c r="K8" s="216">
        <f t="shared" ref="K8:L8" si="6">0+0</f>
        <v>0</v>
      </c>
      <c r="L8" s="216">
        <f t="shared" si="6"/>
        <v>0</v>
      </c>
      <c r="M8" s="216">
        <f>0+1+2+2+0</f>
        <v>5</v>
      </c>
      <c r="N8" s="217">
        <v>0.0</v>
      </c>
      <c r="O8" s="2"/>
      <c r="P8" s="2"/>
      <c r="Q8" s="2"/>
      <c r="R8" s="2"/>
      <c r="S8" s="2"/>
      <c r="T8" s="2"/>
      <c r="U8" s="2"/>
      <c r="V8" s="2"/>
      <c r="W8" s="2"/>
      <c r="X8" s="2"/>
      <c r="Y8" s="2"/>
      <c r="Z8" s="2"/>
    </row>
    <row r="9" ht="34.5" customHeight="1">
      <c r="A9" s="219" t="s">
        <v>94</v>
      </c>
      <c r="C9" s="215">
        <f t="shared" si="2"/>
        <v>12</v>
      </c>
      <c r="D9" s="220">
        <v>0.0</v>
      </c>
      <c r="E9" s="220">
        <v>0.0</v>
      </c>
      <c r="F9" s="220">
        <v>0.0</v>
      </c>
      <c r="G9" s="220">
        <v>0.0</v>
      </c>
      <c r="H9" s="222">
        <f t="shared" ref="H9:I9" si="7">0+0</f>
        <v>0</v>
      </c>
      <c r="I9" s="222">
        <f t="shared" si="7"/>
        <v>0</v>
      </c>
      <c r="J9" s="216">
        <f>0+1</f>
        <v>1</v>
      </c>
      <c r="K9" s="216">
        <f>1+1</f>
        <v>2</v>
      </c>
      <c r="L9" s="216">
        <f>0+1</f>
        <v>1</v>
      </c>
      <c r="M9" s="216">
        <f>0+2+3+0+3</f>
        <v>8</v>
      </c>
      <c r="N9" s="217">
        <v>0.0</v>
      </c>
      <c r="O9" s="2"/>
      <c r="P9" s="2"/>
      <c r="Q9" s="2"/>
      <c r="R9" s="2"/>
      <c r="S9" s="2"/>
      <c r="T9" s="2"/>
      <c r="U9" s="2"/>
      <c r="V9" s="2"/>
      <c r="W9" s="2"/>
      <c r="X9" s="2"/>
      <c r="Y9" s="2"/>
      <c r="Z9" s="2"/>
    </row>
    <row r="10" ht="34.5" customHeight="1">
      <c r="A10" s="219" t="s">
        <v>114</v>
      </c>
      <c r="C10" s="215">
        <f t="shared" si="2"/>
        <v>0</v>
      </c>
      <c r="D10" s="220">
        <v>0.0</v>
      </c>
      <c r="E10" s="220">
        <v>0.0</v>
      </c>
      <c r="F10" s="220">
        <v>0.0</v>
      </c>
      <c r="G10" s="220">
        <v>0.0</v>
      </c>
      <c r="H10" s="223">
        <v>0.0</v>
      </c>
      <c r="I10" s="223">
        <v>0.0</v>
      </c>
      <c r="J10" s="220">
        <v>0.0</v>
      </c>
      <c r="K10" s="220">
        <v>0.0</v>
      </c>
      <c r="L10" s="220">
        <v>0.0</v>
      </c>
      <c r="M10" s="220">
        <v>0.0</v>
      </c>
      <c r="N10" s="217">
        <v>0.0</v>
      </c>
      <c r="O10" s="2"/>
      <c r="P10" s="2"/>
      <c r="Q10" s="2"/>
      <c r="R10" s="2"/>
      <c r="S10" s="2"/>
      <c r="T10" s="2"/>
      <c r="U10" s="2"/>
      <c r="V10" s="2"/>
      <c r="W10" s="2"/>
      <c r="X10" s="2"/>
      <c r="Y10" s="2"/>
      <c r="Z10" s="2"/>
    </row>
    <row r="11" ht="34.5" customHeight="1">
      <c r="A11" s="224" t="s">
        <v>101</v>
      </c>
      <c r="B11" s="225"/>
      <c r="C11" s="226">
        <f t="shared" si="2"/>
        <v>109</v>
      </c>
      <c r="D11" s="227">
        <v>2.0</v>
      </c>
      <c r="E11" s="227">
        <v>0.0</v>
      </c>
      <c r="F11" s="227">
        <v>0.0</v>
      </c>
      <c r="G11" s="227">
        <v>1.0</v>
      </c>
      <c r="H11" s="228">
        <f>8+5</f>
        <v>13</v>
      </c>
      <c r="I11" s="228">
        <f>5+4</f>
        <v>9</v>
      </c>
      <c r="J11" s="27">
        <f>1+5</f>
        <v>6</v>
      </c>
      <c r="K11" s="27">
        <f>7+4</f>
        <v>11</v>
      </c>
      <c r="L11" s="27">
        <f>2+7</f>
        <v>9</v>
      </c>
      <c r="M11" s="27">
        <f>13+15+21+4+5</f>
        <v>58</v>
      </c>
      <c r="N11" s="229">
        <v>0.0</v>
      </c>
      <c r="O11" s="2"/>
      <c r="P11" s="2"/>
      <c r="Q11" s="2"/>
      <c r="R11" s="2"/>
      <c r="S11" s="2"/>
      <c r="T11" s="2"/>
      <c r="U11" s="2"/>
      <c r="V11" s="2"/>
      <c r="W11" s="2"/>
      <c r="X11" s="2"/>
      <c r="Y11" s="2"/>
      <c r="Z11" s="2"/>
    </row>
    <row r="12" ht="7.5" customHeight="1">
      <c r="A12" s="2"/>
      <c r="B12" s="2"/>
      <c r="C12" s="2"/>
      <c r="D12" s="2"/>
      <c r="E12" s="2"/>
      <c r="F12" s="2"/>
      <c r="G12" s="2"/>
      <c r="H12" s="2"/>
      <c r="I12" s="2"/>
      <c r="J12" s="2"/>
      <c r="K12" s="2"/>
      <c r="L12" s="2"/>
      <c r="M12" s="2"/>
      <c r="N12" s="2"/>
      <c r="O12" s="2"/>
      <c r="P12" s="2"/>
      <c r="Q12" s="2"/>
      <c r="R12" s="2"/>
      <c r="S12" s="2"/>
      <c r="T12" s="2"/>
      <c r="U12" s="2"/>
      <c r="V12" s="2"/>
      <c r="W12" s="2"/>
      <c r="X12" s="2"/>
      <c r="Y12" s="2"/>
      <c r="Z12" s="2"/>
    </row>
    <row r="13" ht="13.5" customHeight="1">
      <c r="A13" s="230" t="s">
        <v>137</v>
      </c>
      <c r="B13" s="2"/>
      <c r="C13" s="69"/>
      <c r="D13" s="69"/>
      <c r="E13" s="69"/>
      <c r="F13" s="69"/>
      <c r="G13" s="69"/>
      <c r="H13" s="69"/>
      <c r="I13" s="69"/>
      <c r="J13" s="69"/>
      <c r="K13" s="69"/>
      <c r="L13" s="69"/>
      <c r="M13" s="2"/>
      <c r="N13" s="2"/>
      <c r="O13" s="2"/>
      <c r="P13" s="2"/>
      <c r="Q13" s="2"/>
      <c r="R13" s="2"/>
      <c r="S13" s="2"/>
      <c r="T13" s="2"/>
      <c r="U13" s="2"/>
      <c r="V13" s="2"/>
      <c r="W13" s="2"/>
      <c r="X13" s="2"/>
      <c r="Y13" s="2"/>
      <c r="Z13" s="2"/>
    </row>
    <row r="14" ht="13.5" customHeight="1">
      <c r="A14" s="2"/>
      <c r="B14" s="2"/>
      <c r="C14" s="2"/>
      <c r="D14" s="2"/>
      <c r="E14" s="2"/>
      <c r="F14" s="2"/>
      <c r="G14" s="2"/>
      <c r="H14" s="2"/>
      <c r="I14" s="2"/>
      <c r="J14" s="2"/>
      <c r="K14" s="2"/>
      <c r="L14" s="231"/>
      <c r="M14" s="231"/>
      <c r="N14" s="35" t="s">
        <v>33</v>
      </c>
      <c r="O14" s="2"/>
      <c r="P14" s="2"/>
      <c r="Q14" s="2"/>
      <c r="R14" s="2"/>
      <c r="S14" s="2"/>
      <c r="T14" s="2"/>
      <c r="U14" s="2"/>
      <c r="V14" s="2"/>
      <c r="W14" s="2"/>
      <c r="X14" s="2"/>
      <c r="Y14" s="2"/>
      <c r="Z14" s="2"/>
    </row>
    <row r="15" ht="13.5" customHeight="1">
      <c r="A15" s="2"/>
      <c r="B15" s="2"/>
      <c r="C15" s="2"/>
      <c r="D15" s="2"/>
      <c r="E15" s="2"/>
      <c r="F15" s="2"/>
      <c r="G15" s="2"/>
      <c r="H15" s="2"/>
      <c r="I15" s="2"/>
      <c r="J15" s="2"/>
      <c r="K15" s="2"/>
      <c r="L15" s="2"/>
      <c r="M15" s="2"/>
      <c r="N15" s="2"/>
      <c r="O15" s="2"/>
      <c r="P15" s="2"/>
      <c r="Q15" s="2"/>
      <c r="R15" s="2"/>
      <c r="S15" s="2"/>
      <c r="T15" s="2"/>
      <c r="U15" s="2"/>
      <c r="V15" s="2"/>
      <c r="W15" s="2"/>
      <c r="X15" s="2"/>
      <c r="Y15" s="2"/>
      <c r="Z15" s="2"/>
    </row>
    <row r="16" ht="13.5" customHeight="1">
      <c r="A16" s="2"/>
      <c r="B16" s="2"/>
      <c r="C16" s="2"/>
      <c r="D16" s="2"/>
      <c r="E16" s="2"/>
      <c r="F16" s="2"/>
      <c r="G16" s="2"/>
      <c r="H16" s="2"/>
      <c r="I16" s="2"/>
      <c r="J16" s="2"/>
      <c r="K16" s="2"/>
      <c r="L16" s="2"/>
      <c r="M16" s="2"/>
      <c r="N16" s="2"/>
      <c r="O16" s="2"/>
      <c r="P16" s="2"/>
      <c r="Q16" s="2"/>
      <c r="R16" s="2"/>
      <c r="S16" s="2"/>
      <c r="T16" s="2"/>
      <c r="U16" s="2"/>
      <c r="V16" s="2"/>
      <c r="W16" s="2"/>
      <c r="X16" s="2"/>
      <c r="Y16" s="2"/>
      <c r="Z16" s="2"/>
    </row>
    <row r="17" ht="13.5" customHeight="1">
      <c r="A17" s="2"/>
      <c r="B17" s="2"/>
      <c r="C17" s="2"/>
      <c r="D17" s="2"/>
      <c r="E17" s="2"/>
      <c r="F17" s="2"/>
      <c r="G17" s="2"/>
      <c r="H17" s="2"/>
      <c r="I17" s="2"/>
      <c r="J17" s="2"/>
      <c r="K17" s="2"/>
      <c r="L17" s="2"/>
      <c r="M17" s="2"/>
      <c r="N17" s="2"/>
      <c r="O17" s="2"/>
      <c r="P17" s="2"/>
      <c r="Q17" s="2"/>
      <c r="R17" s="2"/>
      <c r="S17" s="2"/>
      <c r="T17" s="2"/>
      <c r="U17" s="2"/>
      <c r="V17" s="2"/>
      <c r="W17" s="2"/>
      <c r="X17" s="2"/>
      <c r="Y17" s="2"/>
      <c r="Z17" s="2"/>
    </row>
    <row r="18" ht="13.5" customHeight="1">
      <c r="A18" s="2"/>
      <c r="B18" s="2"/>
      <c r="C18" s="2"/>
      <c r="D18" s="2"/>
      <c r="E18" s="2"/>
      <c r="F18" s="2"/>
      <c r="G18" s="2"/>
      <c r="H18" s="2"/>
      <c r="I18" s="2"/>
      <c r="J18" s="2"/>
      <c r="K18" s="2"/>
      <c r="L18" s="2"/>
      <c r="M18" s="2"/>
      <c r="N18" s="2"/>
      <c r="O18" s="2"/>
      <c r="P18" s="2"/>
      <c r="Q18" s="2"/>
      <c r="R18" s="2"/>
      <c r="S18" s="2"/>
      <c r="T18" s="2"/>
      <c r="U18" s="2"/>
      <c r="V18" s="2"/>
      <c r="W18" s="2"/>
      <c r="X18" s="2"/>
      <c r="Y18" s="2"/>
      <c r="Z18" s="2"/>
    </row>
    <row r="19" ht="13.5" customHeight="1">
      <c r="A19" s="2"/>
      <c r="B19" s="2"/>
      <c r="C19" s="2"/>
      <c r="D19" s="2"/>
      <c r="E19" s="2"/>
      <c r="F19" s="2"/>
      <c r="G19" s="2"/>
      <c r="H19" s="2"/>
      <c r="I19" s="2"/>
      <c r="J19" s="2"/>
      <c r="K19" s="2"/>
      <c r="L19" s="2"/>
      <c r="M19" s="2"/>
      <c r="N19" s="2"/>
      <c r="O19" s="2"/>
      <c r="P19" s="2"/>
      <c r="Q19" s="2"/>
      <c r="R19" s="2"/>
      <c r="S19" s="2"/>
      <c r="T19" s="2"/>
      <c r="U19" s="2"/>
      <c r="V19" s="2"/>
      <c r="W19" s="2"/>
      <c r="X19" s="2"/>
      <c r="Y19" s="2"/>
      <c r="Z19" s="2"/>
    </row>
    <row r="20" ht="13.5" customHeight="1">
      <c r="A20" s="2"/>
      <c r="B20" s="2"/>
      <c r="C20" s="2"/>
      <c r="D20" s="2"/>
      <c r="E20" s="2"/>
      <c r="F20" s="2"/>
      <c r="G20" s="2"/>
      <c r="H20" s="2"/>
      <c r="I20" s="2"/>
      <c r="J20" s="2"/>
      <c r="K20" s="2"/>
      <c r="L20" s="2"/>
      <c r="M20" s="2"/>
      <c r="N20" s="2"/>
      <c r="O20" s="2"/>
      <c r="P20" s="2"/>
      <c r="Q20" s="2"/>
      <c r="R20" s="2"/>
      <c r="S20" s="2"/>
      <c r="T20" s="2"/>
      <c r="U20" s="2"/>
      <c r="V20" s="2"/>
      <c r="W20" s="2"/>
      <c r="X20" s="2"/>
      <c r="Y20" s="2"/>
      <c r="Z20" s="2"/>
    </row>
    <row r="21" ht="13.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3.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3.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3.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3.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3.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3.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3.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3.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3.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3.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3.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3.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3.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3.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3.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3.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3.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3.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3.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3.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3.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3.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8">
    <mergeCell ref="A3:B3"/>
    <mergeCell ref="A4:B4"/>
    <mergeCell ref="A5:A6"/>
    <mergeCell ref="A7:B7"/>
    <mergeCell ref="A8:B8"/>
    <mergeCell ref="A9:B9"/>
    <mergeCell ref="A10:B10"/>
    <mergeCell ref="A11:B11"/>
  </mergeCells>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66CC"/>
    <pageSetUpPr/>
  </sheetPr>
  <sheetViews>
    <sheetView workbookViewId="0"/>
  </sheetViews>
  <sheetFormatPr customHeight="1" defaultColWidth="12.63" defaultRowHeight="15.0"/>
  <cols>
    <col customWidth="1" min="1" max="1" width="9.13"/>
    <col customWidth="1" min="2" max="10" width="8.63"/>
    <col customWidth="1" min="11" max="26" width="8.0"/>
  </cols>
  <sheetData>
    <row r="1" ht="18.75" customHeight="1">
      <c r="A1" s="140" t="s">
        <v>138</v>
      </c>
      <c r="B1" s="2"/>
      <c r="C1" s="2"/>
      <c r="D1" s="2"/>
      <c r="E1" s="2"/>
      <c r="F1" s="2"/>
      <c r="G1" s="2"/>
      <c r="H1" s="2"/>
      <c r="I1" s="2"/>
      <c r="J1" s="2"/>
      <c r="K1" s="2"/>
      <c r="L1" s="2"/>
      <c r="M1" s="2"/>
      <c r="N1" s="2"/>
      <c r="O1" s="2"/>
      <c r="P1" s="2"/>
      <c r="Q1" s="2"/>
      <c r="R1" s="2"/>
      <c r="S1" s="2"/>
      <c r="T1" s="2"/>
      <c r="U1" s="2"/>
      <c r="V1" s="2"/>
      <c r="W1" s="2"/>
      <c r="X1" s="2"/>
      <c r="Y1" s="2"/>
      <c r="Z1" s="2"/>
    </row>
    <row r="2" ht="13.5" customHeight="1">
      <c r="A2" s="2"/>
      <c r="B2" s="2"/>
      <c r="C2" s="2"/>
      <c r="D2" s="2"/>
      <c r="E2" s="2"/>
      <c r="F2" s="2"/>
      <c r="G2" s="2"/>
      <c r="H2" s="2"/>
      <c r="I2" s="2"/>
      <c r="J2" s="35"/>
      <c r="K2" s="2"/>
      <c r="L2" s="2"/>
      <c r="M2" s="2"/>
      <c r="N2" s="2"/>
      <c r="O2" s="2"/>
      <c r="P2" s="2"/>
      <c r="Q2" s="2"/>
      <c r="R2" s="2"/>
      <c r="S2" s="2"/>
      <c r="T2" s="2"/>
      <c r="U2" s="2"/>
      <c r="V2" s="2"/>
      <c r="W2" s="2"/>
      <c r="X2" s="2"/>
      <c r="Y2" s="2"/>
      <c r="Z2" s="2"/>
    </row>
    <row r="3" ht="30.0" customHeight="1">
      <c r="A3" s="232" t="s">
        <v>139</v>
      </c>
      <c r="B3" s="233" t="s">
        <v>140</v>
      </c>
      <c r="C3" s="211" t="s">
        <v>118</v>
      </c>
      <c r="D3" s="58"/>
      <c r="E3" s="211" t="s">
        <v>141</v>
      </c>
      <c r="F3" s="40"/>
      <c r="G3" s="58"/>
      <c r="H3" s="234" t="s">
        <v>142</v>
      </c>
      <c r="I3" s="234" t="s">
        <v>143</v>
      </c>
      <c r="J3" s="235" t="s">
        <v>121</v>
      </c>
      <c r="K3" s="2"/>
      <c r="L3" s="2"/>
      <c r="M3" s="2"/>
      <c r="N3" s="2"/>
      <c r="O3" s="2"/>
      <c r="P3" s="2"/>
      <c r="Q3" s="2"/>
      <c r="R3" s="2"/>
      <c r="S3" s="2"/>
      <c r="T3" s="2"/>
      <c r="U3" s="2"/>
      <c r="V3" s="2"/>
      <c r="W3" s="2"/>
      <c r="X3" s="2"/>
      <c r="Y3" s="2"/>
      <c r="Z3" s="2"/>
    </row>
    <row r="4" ht="30.0" customHeight="1">
      <c r="A4" s="61"/>
      <c r="B4" s="14"/>
      <c r="C4" s="236" t="s">
        <v>144</v>
      </c>
      <c r="D4" s="236" t="s">
        <v>145</v>
      </c>
      <c r="E4" s="236" t="s">
        <v>146</v>
      </c>
      <c r="F4" s="236" t="s">
        <v>126</v>
      </c>
      <c r="G4" s="236" t="s">
        <v>127</v>
      </c>
      <c r="H4" s="14"/>
      <c r="I4" s="14"/>
      <c r="J4" s="15"/>
      <c r="K4" s="2"/>
      <c r="L4" s="2"/>
      <c r="M4" s="2"/>
      <c r="N4" s="2"/>
      <c r="O4" s="2"/>
      <c r="P4" s="2"/>
      <c r="Q4" s="2"/>
      <c r="R4" s="2"/>
      <c r="S4" s="2"/>
      <c r="T4" s="2"/>
      <c r="U4" s="2"/>
      <c r="V4" s="2"/>
      <c r="W4" s="2"/>
      <c r="X4" s="2"/>
      <c r="Y4" s="2"/>
      <c r="Z4" s="2"/>
    </row>
    <row r="5" ht="34.5" customHeight="1">
      <c r="A5" s="237" t="s">
        <v>147</v>
      </c>
      <c r="B5" s="215">
        <v>16.0</v>
      </c>
      <c r="C5" s="216">
        <v>0.0</v>
      </c>
      <c r="D5" s="216">
        <v>0.0</v>
      </c>
      <c r="E5" s="216">
        <v>6.0</v>
      </c>
      <c r="F5" s="216">
        <v>0.0</v>
      </c>
      <c r="G5" s="216">
        <v>0.0</v>
      </c>
      <c r="H5" s="216">
        <v>8.0</v>
      </c>
      <c r="I5" s="216">
        <v>2.0</v>
      </c>
      <c r="J5" s="217">
        <v>0.0</v>
      </c>
      <c r="K5" s="2"/>
      <c r="L5" s="2"/>
      <c r="M5" s="2"/>
      <c r="N5" s="2"/>
      <c r="O5" s="2"/>
      <c r="P5" s="2"/>
      <c r="Q5" s="2"/>
      <c r="R5" s="2"/>
      <c r="S5" s="2"/>
      <c r="T5" s="2"/>
      <c r="U5" s="2"/>
      <c r="V5" s="2"/>
      <c r="W5" s="2"/>
      <c r="X5" s="2"/>
      <c r="Y5" s="2"/>
      <c r="Z5" s="2"/>
    </row>
    <row r="6" ht="34.5" customHeight="1">
      <c r="A6" s="237" t="s">
        <v>148</v>
      </c>
      <c r="B6" s="215">
        <v>24.0</v>
      </c>
      <c r="C6" s="216">
        <v>5.0</v>
      </c>
      <c r="D6" s="216">
        <v>1.0</v>
      </c>
      <c r="E6" s="216">
        <v>3.0</v>
      </c>
      <c r="F6" s="216">
        <v>1.0</v>
      </c>
      <c r="G6" s="216">
        <v>0.0</v>
      </c>
      <c r="H6" s="216">
        <v>11.0</v>
      </c>
      <c r="I6" s="216">
        <v>3.0</v>
      </c>
      <c r="J6" s="217">
        <v>0.0</v>
      </c>
      <c r="K6" s="2"/>
      <c r="L6" s="2"/>
      <c r="M6" s="2"/>
      <c r="N6" s="2"/>
      <c r="O6" s="2"/>
      <c r="P6" s="2"/>
      <c r="Q6" s="2"/>
      <c r="R6" s="2"/>
      <c r="S6" s="2"/>
      <c r="T6" s="2"/>
      <c r="U6" s="2"/>
      <c r="V6" s="2"/>
      <c r="W6" s="2"/>
      <c r="X6" s="2"/>
      <c r="Y6" s="2"/>
      <c r="Z6" s="2"/>
    </row>
    <row r="7" ht="34.5" customHeight="1">
      <c r="A7" s="238" t="s">
        <v>149</v>
      </c>
      <c r="B7" s="215">
        <v>22.0</v>
      </c>
      <c r="C7" s="216">
        <v>1.0</v>
      </c>
      <c r="D7" s="216">
        <v>0.0</v>
      </c>
      <c r="E7" s="216">
        <v>2.0</v>
      </c>
      <c r="F7" s="216">
        <v>1.0</v>
      </c>
      <c r="G7" s="216">
        <v>0.0</v>
      </c>
      <c r="H7" s="216">
        <v>15.0</v>
      </c>
      <c r="I7" s="216">
        <v>3.0</v>
      </c>
      <c r="J7" s="217">
        <v>0.0</v>
      </c>
      <c r="K7" s="2"/>
      <c r="L7" s="2"/>
      <c r="M7" s="2"/>
      <c r="N7" s="2"/>
      <c r="O7" s="2"/>
      <c r="P7" s="2"/>
      <c r="Q7" s="2"/>
      <c r="R7" s="2"/>
      <c r="S7" s="2"/>
      <c r="T7" s="2"/>
      <c r="U7" s="2"/>
      <c r="V7" s="2"/>
      <c r="W7" s="2"/>
      <c r="X7" s="2"/>
      <c r="Y7" s="2"/>
      <c r="Z7" s="2"/>
    </row>
    <row r="8" ht="34.5" customHeight="1">
      <c r="A8" s="238" t="s">
        <v>150</v>
      </c>
      <c r="B8" s="215">
        <v>15.0</v>
      </c>
      <c r="C8" s="216">
        <v>2.0</v>
      </c>
      <c r="D8" s="216">
        <v>1.0</v>
      </c>
      <c r="E8" s="216">
        <v>3.0</v>
      </c>
      <c r="F8" s="216">
        <v>0.0</v>
      </c>
      <c r="G8" s="216">
        <v>0.0</v>
      </c>
      <c r="H8" s="216">
        <v>8.0</v>
      </c>
      <c r="I8" s="216">
        <v>1.0</v>
      </c>
      <c r="J8" s="217">
        <v>0.0</v>
      </c>
      <c r="K8" s="2"/>
      <c r="L8" s="2"/>
      <c r="M8" s="2"/>
      <c r="N8" s="2"/>
      <c r="O8" s="2"/>
      <c r="P8" s="2"/>
      <c r="Q8" s="2"/>
      <c r="R8" s="2"/>
      <c r="S8" s="2"/>
      <c r="T8" s="2"/>
      <c r="U8" s="2"/>
      <c r="V8" s="2"/>
      <c r="W8" s="2"/>
      <c r="X8" s="2"/>
      <c r="Y8" s="2"/>
      <c r="Z8" s="2"/>
    </row>
    <row r="9" ht="34.5" customHeight="1">
      <c r="A9" s="239" t="s">
        <v>151</v>
      </c>
      <c r="B9" s="215">
        <v>14.0</v>
      </c>
      <c r="C9" s="20">
        <v>3.0</v>
      </c>
      <c r="D9" s="20">
        <v>1.0</v>
      </c>
      <c r="E9" s="20">
        <v>1.0</v>
      </c>
      <c r="F9" s="20">
        <v>0.0</v>
      </c>
      <c r="G9" s="20">
        <v>0.0</v>
      </c>
      <c r="H9" s="20">
        <v>6.0</v>
      </c>
      <c r="I9" s="20">
        <v>3.0</v>
      </c>
      <c r="J9" s="240">
        <v>0.0</v>
      </c>
      <c r="K9" s="2"/>
      <c r="L9" s="2"/>
      <c r="M9" s="2"/>
      <c r="N9" s="2"/>
      <c r="O9" s="2"/>
      <c r="P9" s="2"/>
      <c r="Q9" s="2"/>
      <c r="R9" s="2"/>
      <c r="S9" s="2"/>
      <c r="T9" s="2"/>
      <c r="U9" s="2"/>
      <c r="V9" s="2"/>
      <c r="W9" s="2"/>
      <c r="X9" s="2"/>
      <c r="Y9" s="2"/>
      <c r="Z9" s="2"/>
    </row>
    <row r="10" ht="34.5" customHeight="1">
      <c r="A10" s="239" t="s">
        <v>152</v>
      </c>
      <c r="B10" s="215">
        <v>14.0</v>
      </c>
      <c r="C10" s="20">
        <v>1.0</v>
      </c>
      <c r="D10" s="20">
        <v>1.0</v>
      </c>
      <c r="E10" s="20">
        <v>3.0</v>
      </c>
      <c r="F10" s="20">
        <v>0.0</v>
      </c>
      <c r="G10" s="20">
        <v>0.0</v>
      </c>
      <c r="H10" s="20">
        <v>8.0</v>
      </c>
      <c r="I10" s="20">
        <v>1.0</v>
      </c>
      <c r="J10" s="240">
        <v>0.0</v>
      </c>
      <c r="K10" s="2"/>
      <c r="L10" s="2"/>
      <c r="M10" s="2"/>
      <c r="N10" s="2"/>
      <c r="O10" s="2"/>
      <c r="P10" s="2"/>
      <c r="Q10" s="2"/>
      <c r="R10" s="2"/>
      <c r="S10" s="2"/>
      <c r="T10" s="2"/>
      <c r="U10" s="2"/>
      <c r="V10" s="2"/>
      <c r="W10" s="2"/>
      <c r="X10" s="2"/>
      <c r="Y10" s="2"/>
      <c r="Z10" s="2"/>
    </row>
    <row r="11" ht="34.5" customHeight="1">
      <c r="A11" s="239" t="s">
        <v>153</v>
      </c>
      <c r="B11" s="215">
        <v>12.0</v>
      </c>
      <c r="C11" s="20">
        <v>0.0</v>
      </c>
      <c r="D11" s="20">
        <v>0.0</v>
      </c>
      <c r="E11" s="20">
        <v>1.0</v>
      </c>
      <c r="F11" s="20">
        <v>1.0</v>
      </c>
      <c r="G11" s="20">
        <v>0.0</v>
      </c>
      <c r="H11" s="20">
        <v>10.0</v>
      </c>
      <c r="I11" s="20">
        <v>0.0</v>
      </c>
      <c r="J11" s="240">
        <v>0.0</v>
      </c>
      <c r="K11" s="2"/>
      <c r="L11" s="2"/>
      <c r="M11" s="2"/>
      <c r="N11" s="2"/>
      <c r="O11" s="2"/>
      <c r="P11" s="2"/>
      <c r="Q11" s="2"/>
      <c r="R11" s="2"/>
      <c r="S11" s="2"/>
      <c r="T11" s="2"/>
      <c r="U11" s="2"/>
      <c r="V11" s="2"/>
      <c r="W11" s="2"/>
      <c r="X11" s="2"/>
      <c r="Y11" s="2"/>
      <c r="Z11" s="2"/>
    </row>
    <row r="12" ht="34.5" customHeight="1">
      <c r="A12" s="239" t="s">
        <v>154</v>
      </c>
      <c r="B12" s="215">
        <v>24.0</v>
      </c>
      <c r="C12" s="20">
        <v>3.0</v>
      </c>
      <c r="D12" s="20">
        <v>0.0</v>
      </c>
      <c r="E12" s="20">
        <v>6.0</v>
      </c>
      <c r="F12" s="20">
        <v>0.0</v>
      </c>
      <c r="G12" s="20">
        <v>0.0</v>
      </c>
      <c r="H12" s="20">
        <v>9.0</v>
      </c>
      <c r="I12" s="20">
        <v>6.0</v>
      </c>
      <c r="J12" s="240">
        <v>0.0</v>
      </c>
      <c r="K12" s="2"/>
      <c r="L12" s="2"/>
      <c r="M12" s="2"/>
      <c r="N12" s="2"/>
      <c r="O12" s="2"/>
      <c r="P12" s="2"/>
      <c r="Q12" s="2"/>
      <c r="R12" s="2"/>
      <c r="S12" s="2"/>
      <c r="T12" s="2"/>
      <c r="U12" s="2"/>
      <c r="V12" s="2"/>
      <c r="W12" s="2"/>
      <c r="X12" s="2"/>
      <c r="Y12" s="2"/>
      <c r="Z12" s="2"/>
    </row>
    <row r="13" ht="34.5" customHeight="1">
      <c r="A13" s="239" t="s">
        <v>155</v>
      </c>
      <c r="B13" s="215">
        <v>8.0</v>
      </c>
      <c r="C13" s="20">
        <v>1.0</v>
      </c>
      <c r="D13" s="241">
        <v>0.0</v>
      </c>
      <c r="E13" s="20">
        <v>2.0</v>
      </c>
      <c r="F13" s="241">
        <v>0.0</v>
      </c>
      <c r="G13" s="241">
        <v>0.0</v>
      </c>
      <c r="H13" s="20">
        <v>4.0</v>
      </c>
      <c r="I13" s="20">
        <v>1.0</v>
      </c>
      <c r="J13" s="242">
        <v>0.0</v>
      </c>
      <c r="K13" s="2"/>
      <c r="L13" s="2"/>
      <c r="M13" s="2"/>
      <c r="N13" s="2"/>
      <c r="O13" s="2"/>
      <c r="P13" s="2"/>
      <c r="Q13" s="2"/>
      <c r="R13" s="2"/>
      <c r="S13" s="2"/>
      <c r="T13" s="2"/>
      <c r="U13" s="2"/>
      <c r="V13" s="2"/>
      <c r="W13" s="2"/>
      <c r="X13" s="2"/>
      <c r="Y13" s="2"/>
      <c r="Z13" s="2"/>
    </row>
    <row r="14" ht="34.5" customHeight="1">
      <c r="A14" s="239" t="s">
        <v>156</v>
      </c>
      <c r="B14" s="215">
        <v>10.0</v>
      </c>
      <c r="C14" s="20">
        <v>1.0</v>
      </c>
      <c r="D14" s="241">
        <v>1.0</v>
      </c>
      <c r="E14" s="20">
        <v>2.0</v>
      </c>
      <c r="F14" s="241">
        <v>0.0</v>
      </c>
      <c r="G14" s="241">
        <v>0.0</v>
      </c>
      <c r="H14" s="20">
        <v>5.0</v>
      </c>
      <c r="I14" s="20">
        <v>1.0</v>
      </c>
      <c r="J14" s="242">
        <v>0.0</v>
      </c>
      <c r="K14" s="2"/>
      <c r="L14" s="2"/>
      <c r="M14" s="2"/>
      <c r="N14" s="2"/>
      <c r="O14" s="2"/>
      <c r="P14" s="2"/>
      <c r="Q14" s="2"/>
      <c r="R14" s="2"/>
      <c r="S14" s="2"/>
      <c r="T14" s="2"/>
      <c r="U14" s="2"/>
      <c r="V14" s="2"/>
      <c r="W14" s="2"/>
      <c r="X14" s="2"/>
      <c r="Y14" s="2"/>
      <c r="Z14" s="2"/>
    </row>
    <row r="15" ht="34.5" customHeight="1">
      <c r="A15" s="239" t="s">
        <v>157</v>
      </c>
      <c r="B15" s="215">
        <v>16.0</v>
      </c>
      <c r="C15" s="20">
        <v>1.0</v>
      </c>
      <c r="D15" s="241">
        <v>1.0</v>
      </c>
      <c r="E15" s="20">
        <v>1.0</v>
      </c>
      <c r="F15" s="241">
        <v>0.0</v>
      </c>
      <c r="G15" s="241">
        <v>0.0</v>
      </c>
      <c r="H15" s="20">
        <v>9.0</v>
      </c>
      <c r="I15" s="20">
        <v>1.0</v>
      </c>
      <c r="J15" s="242">
        <v>3.0</v>
      </c>
      <c r="K15" s="2"/>
      <c r="L15" s="2"/>
      <c r="M15" s="2"/>
      <c r="N15" s="2"/>
      <c r="O15" s="2"/>
      <c r="P15" s="2"/>
      <c r="Q15" s="2"/>
      <c r="R15" s="2"/>
      <c r="S15" s="2"/>
      <c r="T15" s="2"/>
      <c r="U15" s="2"/>
      <c r="V15" s="2"/>
      <c r="W15" s="2"/>
      <c r="X15" s="2"/>
      <c r="Y15" s="2"/>
      <c r="Z15" s="2"/>
    </row>
    <row r="16" ht="34.5" customHeight="1">
      <c r="A16" s="239" t="s">
        <v>158</v>
      </c>
      <c r="B16" s="215">
        <v>11.0</v>
      </c>
      <c r="C16" s="20">
        <v>2.0</v>
      </c>
      <c r="D16" s="241">
        <v>1.0</v>
      </c>
      <c r="E16" s="20">
        <v>1.0</v>
      </c>
      <c r="F16" s="241">
        <v>0.0</v>
      </c>
      <c r="G16" s="241">
        <v>0.0</v>
      </c>
      <c r="H16" s="20">
        <v>7.0</v>
      </c>
      <c r="I16" s="20">
        <v>0.0</v>
      </c>
      <c r="J16" s="242">
        <v>0.0</v>
      </c>
      <c r="K16" s="2"/>
      <c r="L16" s="2"/>
      <c r="M16" s="2"/>
      <c r="N16" s="2"/>
      <c r="O16" s="2"/>
      <c r="P16" s="2"/>
      <c r="Q16" s="2"/>
      <c r="R16" s="2"/>
      <c r="S16" s="2"/>
      <c r="T16" s="2"/>
      <c r="U16" s="2"/>
      <c r="V16" s="2"/>
      <c r="W16" s="2"/>
      <c r="X16" s="2"/>
      <c r="Y16" s="2"/>
      <c r="Z16" s="2"/>
    </row>
    <row r="17" ht="34.5" customHeight="1">
      <c r="A17" s="243" t="s">
        <v>159</v>
      </c>
      <c r="B17" s="215">
        <v>2.0</v>
      </c>
      <c r="C17" s="20">
        <v>0.0</v>
      </c>
      <c r="D17" s="241">
        <v>0.0</v>
      </c>
      <c r="E17" s="20">
        <v>0.0</v>
      </c>
      <c r="F17" s="241">
        <v>0.0</v>
      </c>
      <c r="G17" s="241">
        <v>0.0</v>
      </c>
      <c r="H17" s="20">
        <v>2.0</v>
      </c>
      <c r="I17" s="20">
        <v>0.0</v>
      </c>
      <c r="J17" s="242">
        <v>0.0</v>
      </c>
      <c r="K17" s="2"/>
      <c r="L17" s="2"/>
      <c r="M17" s="2"/>
      <c r="N17" s="2"/>
      <c r="O17" s="2"/>
      <c r="P17" s="2"/>
      <c r="Q17" s="2"/>
      <c r="R17" s="2"/>
      <c r="S17" s="2"/>
      <c r="T17" s="2"/>
      <c r="U17" s="2"/>
      <c r="V17" s="2"/>
      <c r="W17" s="2"/>
      <c r="X17" s="2"/>
      <c r="Y17" s="2"/>
      <c r="Z17" s="2"/>
    </row>
    <row r="18" ht="34.5" customHeight="1">
      <c r="A18" s="243" t="s">
        <v>160</v>
      </c>
      <c r="B18" s="215">
        <v>10.0</v>
      </c>
      <c r="C18" s="20">
        <v>0.0</v>
      </c>
      <c r="D18" s="241">
        <v>0.0</v>
      </c>
      <c r="E18" s="20">
        <v>1.0</v>
      </c>
      <c r="F18" s="241">
        <v>0.0</v>
      </c>
      <c r="G18" s="241">
        <v>0.0</v>
      </c>
      <c r="H18" s="20">
        <v>7.0</v>
      </c>
      <c r="I18" s="20">
        <v>2.0</v>
      </c>
      <c r="J18" s="242">
        <v>0.0</v>
      </c>
      <c r="K18" s="2"/>
      <c r="L18" s="2"/>
      <c r="M18" s="2"/>
      <c r="N18" s="2"/>
      <c r="O18" s="2"/>
      <c r="P18" s="2"/>
      <c r="Q18" s="2"/>
      <c r="R18" s="2"/>
      <c r="S18" s="2"/>
      <c r="T18" s="2"/>
      <c r="U18" s="2"/>
      <c r="V18" s="2"/>
      <c r="W18" s="2"/>
      <c r="X18" s="2"/>
      <c r="Y18" s="2"/>
      <c r="Z18" s="2"/>
    </row>
    <row r="19" ht="34.5" customHeight="1">
      <c r="A19" s="237" t="s">
        <v>161</v>
      </c>
      <c r="B19" s="215">
        <v>8.0</v>
      </c>
      <c r="C19" s="216">
        <v>0.0</v>
      </c>
      <c r="D19" s="223">
        <v>0.0</v>
      </c>
      <c r="E19" s="216">
        <v>1.0</v>
      </c>
      <c r="F19" s="223">
        <v>0.0</v>
      </c>
      <c r="G19" s="223">
        <v>0.0</v>
      </c>
      <c r="H19" s="216">
        <v>7.0</v>
      </c>
      <c r="I19" s="216">
        <v>0.0</v>
      </c>
      <c r="J19" s="244">
        <v>0.0</v>
      </c>
      <c r="K19" s="2"/>
      <c r="L19" s="2"/>
      <c r="M19" s="2"/>
      <c r="N19" s="2"/>
      <c r="O19" s="2"/>
      <c r="P19" s="2"/>
      <c r="Q19" s="2"/>
      <c r="R19" s="2"/>
      <c r="S19" s="2"/>
      <c r="T19" s="2"/>
      <c r="U19" s="2"/>
      <c r="V19" s="2"/>
      <c r="W19" s="2"/>
      <c r="X19" s="2"/>
      <c r="Y19" s="2"/>
      <c r="Z19" s="2"/>
    </row>
    <row r="20" ht="34.5" customHeight="1">
      <c r="A20" s="237" t="s">
        <v>162</v>
      </c>
      <c r="B20" s="215">
        <v>3.0</v>
      </c>
      <c r="C20" s="216">
        <v>0.0</v>
      </c>
      <c r="D20" s="223">
        <v>0.0</v>
      </c>
      <c r="E20" s="216">
        <v>0.0</v>
      </c>
      <c r="F20" s="223">
        <v>0.0</v>
      </c>
      <c r="G20" s="223">
        <v>0.0</v>
      </c>
      <c r="H20" s="216">
        <v>2.0</v>
      </c>
      <c r="I20" s="216">
        <v>1.0</v>
      </c>
      <c r="J20" s="244">
        <v>0.0</v>
      </c>
      <c r="K20" s="2"/>
      <c r="L20" s="2"/>
      <c r="M20" s="2"/>
      <c r="N20" s="2"/>
      <c r="O20" s="2"/>
      <c r="P20" s="2"/>
      <c r="Q20" s="2"/>
      <c r="R20" s="2"/>
      <c r="S20" s="2"/>
      <c r="T20" s="2"/>
      <c r="U20" s="2"/>
      <c r="V20" s="2"/>
      <c r="W20" s="2"/>
      <c r="X20" s="2"/>
      <c r="Y20" s="2"/>
      <c r="Z20" s="2"/>
    </row>
    <row r="21" ht="34.5" customHeight="1">
      <c r="A21" s="245" t="s">
        <v>163</v>
      </c>
      <c r="B21" s="246">
        <v>6.0</v>
      </c>
      <c r="C21" s="247">
        <v>1.0</v>
      </c>
      <c r="D21" s="248">
        <v>0.0</v>
      </c>
      <c r="E21" s="247">
        <v>0.0</v>
      </c>
      <c r="F21" s="248">
        <v>0.0</v>
      </c>
      <c r="G21" s="248">
        <v>0.0</v>
      </c>
      <c r="H21" s="247">
        <v>5.0</v>
      </c>
      <c r="I21" s="247">
        <v>0.0</v>
      </c>
      <c r="J21" s="249">
        <v>0.0</v>
      </c>
      <c r="K21" s="2"/>
      <c r="L21" s="2"/>
      <c r="M21" s="2"/>
      <c r="N21" s="2"/>
      <c r="O21" s="2"/>
      <c r="P21" s="2"/>
      <c r="Q21" s="2"/>
      <c r="R21" s="2"/>
      <c r="S21" s="2"/>
      <c r="T21" s="2"/>
      <c r="U21" s="2"/>
      <c r="V21" s="2"/>
      <c r="W21" s="2"/>
      <c r="X21" s="2"/>
      <c r="Y21" s="2"/>
      <c r="Z21" s="2"/>
    </row>
    <row r="22" ht="34.5" customHeight="1">
      <c r="A22" s="250" t="s">
        <v>164</v>
      </c>
      <c r="B22" s="251">
        <f>SUM(C22:J22)</f>
        <v>4</v>
      </c>
      <c r="C22" s="227">
        <v>1.0</v>
      </c>
      <c r="D22" s="27">
        <v>0.0</v>
      </c>
      <c r="E22" s="227">
        <v>1.0</v>
      </c>
      <c r="F22" s="27">
        <v>0.0</v>
      </c>
      <c r="G22" s="27">
        <v>0.0</v>
      </c>
      <c r="H22" s="227">
        <v>2.0</v>
      </c>
      <c r="I22" s="227">
        <v>0.0</v>
      </c>
      <c r="J22" s="229">
        <v>0.0</v>
      </c>
      <c r="K22" s="2"/>
      <c r="L22" s="2"/>
      <c r="M22" s="2"/>
      <c r="N22" s="2"/>
      <c r="O22" s="2"/>
      <c r="P22" s="2"/>
      <c r="Q22" s="2"/>
      <c r="R22" s="2"/>
      <c r="S22" s="2"/>
      <c r="T22" s="2"/>
      <c r="U22" s="2"/>
      <c r="V22" s="2"/>
      <c r="W22" s="2"/>
      <c r="X22" s="2"/>
      <c r="Y22" s="2"/>
      <c r="Z22" s="2"/>
    </row>
    <row r="23" ht="27.75" customHeight="1">
      <c r="A23" s="252" t="s">
        <v>165</v>
      </c>
      <c r="K23" s="2"/>
      <c r="L23" s="2"/>
      <c r="M23" s="2"/>
      <c r="N23" s="2"/>
      <c r="O23" s="2"/>
      <c r="P23" s="2"/>
      <c r="Q23" s="2"/>
      <c r="R23" s="2"/>
      <c r="S23" s="2"/>
      <c r="T23" s="2"/>
      <c r="U23" s="2"/>
      <c r="V23" s="2"/>
      <c r="W23" s="2"/>
      <c r="X23" s="2"/>
      <c r="Y23" s="2"/>
      <c r="Z23" s="2"/>
    </row>
    <row r="24" ht="13.5" customHeight="1">
      <c r="A24" s="9"/>
      <c r="B24" s="2"/>
      <c r="C24" s="2"/>
      <c r="D24" s="2"/>
      <c r="E24" s="2"/>
      <c r="F24" s="2"/>
      <c r="G24" s="2"/>
      <c r="H24" s="2"/>
      <c r="I24" s="2"/>
      <c r="J24" s="35" t="s">
        <v>33</v>
      </c>
      <c r="K24" s="2"/>
      <c r="L24" s="2"/>
      <c r="M24" s="2"/>
      <c r="N24" s="2"/>
      <c r="O24" s="2"/>
      <c r="P24" s="2"/>
      <c r="Q24" s="2"/>
      <c r="R24" s="2"/>
      <c r="S24" s="2"/>
      <c r="T24" s="2"/>
      <c r="U24" s="2"/>
      <c r="V24" s="2"/>
      <c r="W24" s="2"/>
      <c r="X24" s="2"/>
      <c r="Y24" s="2"/>
      <c r="Z24" s="2"/>
    </row>
    <row r="25" ht="13.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3.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3.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3.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3.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3.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3.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3.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3.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3.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3.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3.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3.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3.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3.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3.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3.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3.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3.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ht="13.5" customHeight="1">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sheetData>
  <mergeCells count="8">
    <mergeCell ref="A3:A4"/>
    <mergeCell ref="B3:B4"/>
    <mergeCell ref="C3:D3"/>
    <mergeCell ref="E3:G3"/>
    <mergeCell ref="H3:H4"/>
    <mergeCell ref="I3:I4"/>
    <mergeCell ref="J3:J4"/>
    <mergeCell ref="A23:J23"/>
  </mergeCell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2000-02-29T05:07:49Z</dcterms:created>
  <dc:creator>保健所</dc:creator>
</cp:coreProperties>
</file>