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5" windowWidth="10830" windowHeight="10050" activeTab="0"/>
  </bookViews>
  <sheets>
    <sheet name="1(1) 個別集団指導件数" sheetId="1" r:id="rId1"/>
    <sheet name="1(2) 集団指導内訳" sheetId="2" r:id="rId2"/>
    <sheet name="2(1)(2)(3) 特定給食施設等指導状況" sheetId="3" r:id="rId3"/>
  </sheets>
  <definedNames>
    <definedName name="_xlnm.Print_Area" localSheetId="1">'1(2) 集団指導内訳'!$A$1:$AA$23</definedName>
  </definedNames>
  <calcPr fullCalcOnLoad="1"/>
</workbook>
</file>

<file path=xl/sharedStrings.xml><?xml version="1.0" encoding="utf-8"?>
<sst xmlns="http://schemas.openxmlformats.org/spreadsheetml/2006/main" count="149" uniqueCount="97">
  <si>
    <t>母　　　　　子</t>
  </si>
  <si>
    <t>総　　　　　数</t>
  </si>
  <si>
    <t>回　数</t>
  </si>
  <si>
    <t>その他の疾患</t>
  </si>
  <si>
    <t>一　　般　　指　　導</t>
  </si>
  <si>
    <t>集　団　指　導</t>
  </si>
  <si>
    <t>保健所</t>
  </si>
  <si>
    <t>地　区　組　織</t>
  </si>
  <si>
    <t>北</t>
  </si>
  <si>
    <t>東</t>
  </si>
  <si>
    <t>南</t>
  </si>
  <si>
    <t>西</t>
  </si>
  <si>
    <t>区　　　　　　　　　　分</t>
  </si>
  <si>
    <t>総　　数</t>
  </si>
  <si>
    <t>中　　央</t>
  </si>
  <si>
    <t>白　　石</t>
  </si>
  <si>
    <t>厚　　別</t>
  </si>
  <si>
    <t>豊　　平</t>
  </si>
  <si>
    <t>清　　田</t>
  </si>
  <si>
    <t>手　　稲</t>
  </si>
  <si>
    <t>保　健　所</t>
  </si>
  <si>
    <t>回 数</t>
  </si>
  <si>
    <t>総　　　　　　　数</t>
  </si>
  <si>
    <t>母子</t>
  </si>
  <si>
    <t>離乳期講習会</t>
  </si>
  <si>
    <t>母親教室</t>
  </si>
  <si>
    <t>母と子の栄養講習会</t>
  </si>
  <si>
    <t>栄養講習会</t>
  </si>
  <si>
    <t>高齢者対象の講習会</t>
  </si>
  <si>
    <t>(再掲)
電話相談</t>
  </si>
  <si>
    <t>個　別　指　導</t>
  </si>
  <si>
    <t>生活習慣病関連疾患</t>
  </si>
  <si>
    <t>その他母子定期教室</t>
  </si>
  <si>
    <t>地区組織</t>
  </si>
  <si>
    <t>母子対象事業</t>
  </si>
  <si>
    <t>成人対象事業</t>
  </si>
  <si>
    <t>高齢者対象事業</t>
  </si>
  <si>
    <t>食生活改善展</t>
  </si>
  <si>
    <t>地区組織育成</t>
  </si>
  <si>
    <t>その他・協力事業</t>
  </si>
  <si>
    <t xml:space="preserve">集　団　指　導 </t>
  </si>
  <si>
    <t xml:space="preserve">  (1)　個別及び集団指導件数</t>
  </si>
  <si>
    <t>（2）　集団指導内訳</t>
  </si>
  <si>
    <t>§9 栄養改善指導実施状況</t>
  </si>
  <si>
    <t>1　栄養指導状況</t>
  </si>
  <si>
    <t>生活習慣病</t>
  </si>
  <si>
    <t>関連疾患</t>
  </si>
  <si>
    <t>集　団　指　導  1)</t>
  </si>
  <si>
    <t>手　　　稲</t>
  </si>
  <si>
    <t>清　　　田</t>
  </si>
  <si>
    <t>豊　　　平</t>
  </si>
  <si>
    <t>厚　　　別</t>
  </si>
  <si>
    <t>白　　　石</t>
  </si>
  <si>
    <t>中　　　央</t>
  </si>
  <si>
    <t>総　　　数</t>
  </si>
  <si>
    <t>区　　　分</t>
  </si>
  <si>
    <t>訪問
指導</t>
  </si>
  <si>
    <t>個別
指導</t>
  </si>
  <si>
    <t>食事
診断</t>
  </si>
  <si>
    <t>資料　保健所健康企画課</t>
  </si>
  <si>
    <t>資料　保健所健康企画課</t>
  </si>
  <si>
    <t>人 員</t>
  </si>
  <si>
    <t>一般</t>
  </si>
  <si>
    <t>件</t>
  </si>
  <si>
    <t>1)　一般指導の集団には健康フェア・パネル展及び「食育月間」等の啓発を含む。</t>
  </si>
  <si>
    <t>令和元年度</t>
  </si>
  <si>
    <t>2　特定給食施設等指導状況</t>
  </si>
  <si>
    <t xml:space="preserve">  (1)　個別指導状況</t>
  </si>
  <si>
    <t>　</t>
  </si>
  <si>
    <t>令和元年度</t>
  </si>
  <si>
    <t>区　　　　　　　　　　分</t>
  </si>
  <si>
    <t>総　数</t>
  </si>
  <si>
    <t>学　校</t>
  </si>
  <si>
    <t>病　院</t>
  </si>
  <si>
    <t>介護老人保健施設</t>
  </si>
  <si>
    <t>老人福祉施設</t>
  </si>
  <si>
    <t>児童福祉施設</t>
  </si>
  <si>
    <t>社会福祉施設</t>
  </si>
  <si>
    <t>矯正施設</t>
  </si>
  <si>
    <t>寄宿舎</t>
  </si>
  <si>
    <t>事業所</t>
  </si>
  <si>
    <t>一般給食センター</t>
  </si>
  <si>
    <t>その他</t>
  </si>
  <si>
    <t>総　　　　　　　　　　数</t>
  </si>
  <si>
    <t>特定給食施設</t>
  </si>
  <si>
    <t>1回100食以上又は
1日250食以上</t>
  </si>
  <si>
    <t>その他の給食施設</t>
  </si>
  <si>
    <t>1回100食未満又は
1日250食未満</t>
  </si>
  <si>
    <t xml:space="preserve"> - </t>
  </si>
  <si>
    <t>資料　保健所健康企画課</t>
  </si>
  <si>
    <t xml:space="preserve">  (2)　集団指導状況</t>
  </si>
  <si>
    <t xml:space="preserve"> </t>
  </si>
  <si>
    <t xml:space="preserve">        新型コロナウイルス感染症の感染拡大防止のため中止。</t>
  </si>
  <si>
    <t xml:space="preserve">  (3)　栄養成分表示等・特別用途食品・誇大表示の禁止等相談状況</t>
  </si>
  <si>
    <t>区分</t>
  </si>
  <si>
    <t>加工食品の栄養成分表示・特別用途食品</t>
  </si>
  <si>
    <t>指導延数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</si>
</sst>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;_ * \-#,##0_ ;&quot;-&quot;;_ @_ "/>
    <numFmt numFmtId="186" formatCode="\1\)\ #,##0;_ * \-#,##0_ ;&quot;-&quot;;_ @_ "/>
    <numFmt numFmtId="187" formatCode="\2\)\ #,##0;_ * \-#,##0_ ;&quot;-&quot;;_ @_ "/>
    <numFmt numFmtId="188" formatCode="\2\)\ \ #,##0;_ * \-#,##0_ ;&quot;-&quot;;_ @_ "/>
    <numFmt numFmtId="189" formatCode="\1\)\ \ #,##0;_ * \-#,##0_ ;&quot;-&quot;;_ @_ "/>
  </numFmts>
  <fonts count="4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  <font>
      <sz val="10"/>
      <color indexed="10"/>
      <name val="ＭＳ Ｐ明朝"/>
      <family val="1"/>
    </font>
    <font>
      <sz val="14"/>
      <name val="ＭＳ Ｐゴシック"/>
      <family val="3"/>
    </font>
    <font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38" fontId="1" fillId="0" borderId="0" xfId="49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38" fontId="1" fillId="0" borderId="0" xfId="49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distributed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38" fontId="3" fillId="0" borderId="10" xfId="49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38" fontId="1" fillId="0" borderId="0" xfId="49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185" fontId="0" fillId="0" borderId="19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2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distributed" textRotation="255"/>
    </xf>
    <xf numFmtId="0" fontId="7" fillId="0" borderId="23" xfId="0" applyFont="1" applyFill="1" applyBorder="1" applyAlignment="1">
      <alignment horizontal="center" vertical="distributed" textRotation="255" wrapText="1"/>
    </xf>
    <xf numFmtId="0" fontId="7" fillId="0" borderId="24" xfId="0" applyFont="1" applyFill="1" applyBorder="1" applyAlignment="1">
      <alignment horizontal="center" vertical="distributed" textRotation="255"/>
    </xf>
    <xf numFmtId="0" fontId="7" fillId="0" borderId="2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distributed" textRotation="255"/>
    </xf>
    <xf numFmtId="0" fontId="7" fillId="0" borderId="12" xfId="0" applyFont="1" applyFill="1" applyBorder="1" applyAlignment="1">
      <alignment horizontal="center" vertical="distributed" textRotation="255" wrapText="1"/>
    </xf>
    <xf numFmtId="0" fontId="7" fillId="0" borderId="26" xfId="0" applyFont="1" applyFill="1" applyBorder="1" applyAlignment="1">
      <alignment horizontal="center" vertical="distributed" textRotation="255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1" fillId="0" borderId="16" xfId="0" applyFont="1" applyFill="1" applyBorder="1" applyAlignment="1">
      <alignment/>
    </xf>
    <xf numFmtId="0" fontId="7" fillId="0" borderId="31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vertical="center"/>
    </xf>
    <xf numFmtId="38" fontId="10" fillId="0" borderId="16" xfId="49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41" fontId="1" fillId="0" borderId="0" xfId="0" applyNumberFormat="1" applyFont="1" applyFill="1" applyAlignment="1">
      <alignment/>
    </xf>
    <xf numFmtId="185" fontId="0" fillId="0" borderId="11" xfId="0" applyNumberFormat="1" applyFont="1" applyFill="1" applyBorder="1" applyAlignment="1">
      <alignment vertical="center"/>
    </xf>
    <xf numFmtId="185" fontId="1" fillId="0" borderId="23" xfId="0" applyNumberFormat="1" applyFont="1" applyFill="1" applyBorder="1" applyAlignment="1">
      <alignment vertical="center"/>
    </xf>
    <xf numFmtId="38" fontId="1" fillId="0" borderId="23" xfId="49" applyFont="1" applyFill="1" applyBorder="1" applyAlignment="1">
      <alignment vertical="center"/>
    </xf>
    <xf numFmtId="185" fontId="1" fillId="0" borderId="14" xfId="0" applyNumberFormat="1" applyFont="1" applyFill="1" applyBorder="1" applyAlignment="1">
      <alignment vertical="center"/>
    </xf>
    <xf numFmtId="185" fontId="1" fillId="0" borderId="24" xfId="0" applyNumberFormat="1" applyFont="1" applyFill="1" applyBorder="1" applyAlignment="1">
      <alignment vertical="center"/>
    </xf>
    <xf numFmtId="0" fontId="1" fillId="0" borderId="23" xfId="58" applyNumberFormat="1" applyFont="1" applyFill="1" applyBorder="1" applyAlignment="1">
      <alignment vertical="center"/>
    </xf>
    <xf numFmtId="185" fontId="1" fillId="0" borderId="33" xfId="0" applyNumberFormat="1" applyFont="1" applyFill="1" applyBorder="1" applyAlignment="1">
      <alignment horizontal="right" vertical="center"/>
    </xf>
    <xf numFmtId="185" fontId="1" fillId="0" borderId="3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vertical="center"/>
    </xf>
    <xf numFmtId="185" fontId="1" fillId="0" borderId="33" xfId="0" applyNumberFormat="1" applyFont="1" applyFill="1" applyBorder="1" applyAlignment="1">
      <alignment vertical="center"/>
    </xf>
    <xf numFmtId="185" fontId="1" fillId="0" borderId="34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41" fontId="0" fillId="0" borderId="35" xfId="0" applyNumberFormat="1" applyFont="1" applyFill="1" applyBorder="1" applyAlignment="1">
      <alignment vertical="center"/>
    </xf>
    <xf numFmtId="41" fontId="1" fillId="0" borderId="35" xfId="0" applyNumberFormat="1" applyFont="1" applyFill="1" applyBorder="1" applyAlignment="1">
      <alignment vertical="center"/>
    </xf>
    <xf numFmtId="41" fontId="1" fillId="0" borderId="35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41" fontId="1" fillId="33" borderId="35" xfId="0" applyNumberFormat="1" applyFont="1" applyFill="1" applyBorder="1" applyAlignment="1">
      <alignment vertical="center"/>
    </xf>
    <xf numFmtId="0" fontId="1" fillId="33" borderId="0" xfId="0" applyFont="1" applyFill="1" applyAlignment="1">
      <alignment/>
    </xf>
    <xf numFmtId="38" fontId="1" fillId="33" borderId="0" xfId="49" applyFont="1" applyFill="1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38" fontId="3" fillId="33" borderId="10" xfId="49" applyFont="1" applyFill="1" applyBorder="1" applyAlignment="1">
      <alignment horizontal="center" vertical="center" shrinkToFit="1"/>
    </xf>
    <xf numFmtId="0" fontId="1" fillId="33" borderId="0" xfId="0" applyFont="1" applyFill="1" applyAlignment="1">
      <alignment/>
    </xf>
    <xf numFmtId="38" fontId="1" fillId="33" borderId="0" xfId="49" applyFont="1" applyFill="1" applyAlignment="1">
      <alignment/>
    </xf>
    <xf numFmtId="185" fontId="0" fillId="0" borderId="2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vertical="center" wrapText="1"/>
    </xf>
    <xf numFmtId="185" fontId="0" fillId="0" borderId="36" xfId="0" applyNumberFormat="1" applyFont="1" applyFill="1" applyBorder="1" applyAlignment="1">
      <alignment vertical="center"/>
    </xf>
    <xf numFmtId="185" fontId="1" fillId="0" borderId="34" xfId="0" applyNumberFormat="1" applyFont="1" applyFill="1" applyBorder="1" applyAlignment="1">
      <alignment horizontal="right" vertical="center"/>
    </xf>
    <xf numFmtId="185" fontId="1" fillId="0" borderId="32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horizontal="right" vertical="center"/>
    </xf>
    <xf numFmtId="185" fontId="1" fillId="0" borderId="23" xfId="0" applyNumberFormat="1" applyFont="1" applyFill="1" applyBorder="1" applyAlignment="1">
      <alignment horizontal="right" vertical="center"/>
    </xf>
    <xf numFmtId="185" fontId="1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85" fontId="0" fillId="0" borderId="10" xfId="0" applyNumberFormat="1" applyFont="1" applyFill="1" applyBorder="1" applyAlignment="1">
      <alignment vertical="center"/>
    </xf>
    <xf numFmtId="185" fontId="0" fillId="0" borderId="18" xfId="0" applyNumberFormat="1" applyFont="1" applyFill="1" applyBorder="1" applyAlignment="1">
      <alignment vertical="center"/>
    </xf>
    <xf numFmtId="185" fontId="0" fillId="0" borderId="17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185" fontId="0" fillId="0" borderId="36" xfId="0" applyNumberFormat="1" applyFont="1" applyFill="1" applyBorder="1" applyAlignment="1">
      <alignment vertical="center"/>
    </xf>
    <xf numFmtId="185" fontId="0" fillId="0" borderId="11" xfId="0" applyNumberFormat="1" applyFont="1" applyFill="1" applyBorder="1" applyAlignment="1">
      <alignment vertical="center"/>
    </xf>
    <xf numFmtId="185" fontId="0" fillId="0" borderId="24" xfId="0" applyNumberFormat="1" applyFont="1" applyFill="1" applyBorder="1" applyAlignment="1">
      <alignment vertical="center"/>
    </xf>
    <xf numFmtId="185" fontId="0" fillId="0" borderId="14" xfId="0" applyNumberFormat="1" applyFont="1" applyFill="1" applyBorder="1" applyAlignment="1">
      <alignment vertical="center"/>
    </xf>
    <xf numFmtId="185" fontId="0" fillId="0" borderId="3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distributed" vertical="center"/>
    </xf>
    <xf numFmtId="185" fontId="0" fillId="0" borderId="33" xfId="0" applyNumberFormat="1" applyFont="1" applyFill="1" applyBorder="1" applyAlignment="1">
      <alignment vertical="center"/>
    </xf>
    <xf numFmtId="0" fontId="1" fillId="0" borderId="33" xfId="58" applyNumberFormat="1" applyFont="1" applyFill="1" applyBorder="1" applyAlignment="1">
      <alignment vertical="center"/>
    </xf>
    <xf numFmtId="3" fontId="1" fillId="0" borderId="33" xfId="49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38" fontId="1" fillId="0" borderId="16" xfId="49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 wrapText="1" shrinkToFit="1"/>
    </xf>
    <xf numFmtId="0" fontId="0" fillId="0" borderId="23" xfId="0" applyFill="1" applyBorder="1" applyAlignment="1">
      <alignment horizontal="distributed" vertical="center" shrinkToFit="1"/>
    </xf>
    <xf numFmtId="0" fontId="0" fillId="0" borderId="12" xfId="0" applyFill="1" applyBorder="1" applyAlignment="1">
      <alignment horizontal="distributed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/>
    </xf>
    <xf numFmtId="0" fontId="3" fillId="0" borderId="37" xfId="0" applyFont="1" applyFill="1" applyBorder="1" applyAlignment="1">
      <alignment horizontal="right" vertical="center" shrinkToFit="1"/>
    </xf>
    <xf numFmtId="0" fontId="3" fillId="0" borderId="38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3" fillId="0" borderId="37" xfId="0" applyFont="1" applyFill="1" applyBorder="1" applyAlignment="1">
      <alignment horizontal="distributed" vertical="center" wrapText="1" shrinkToFit="1"/>
    </xf>
    <xf numFmtId="0" fontId="3" fillId="0" borderId="18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3" fillId="0" borderId="1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133350</xdr:rowOff>
    </xdr:from>
    <xdr:to>
      <xdr:col>1</xdr:col>
      <xdr:colOff>1352550</xdr:colOff>
      <xdr:row>14</xdr:row>
      <xdr:rowOff>266700</xdr:rowOff>
    </xdr:to>
    <xdr:sp>
      <xdr:nvSpPr>
        <xdr:cNvPr id="1" name="WordArt 1"/>
        <xdr:cNvSpPr>
          <a:spLocks/>
        </xdr:cNvSpPr>
      </xdr:nvSpPr>
      <xdr:spPr>
        <a:xfrm>
          <a:off x="228600" y="4810125"/>
          <a:ext cx="13144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ヘルシー定食・健康フェアー等</a:t>
          </a:r>
        </a:p>
      </xdr:txBody>
    </xdr:sp>
    <xdr:clientData/>
  </xdr:twoCellAnchor>
  <xdr:twoCellAnchor>
    <xdr:from>
      <xdr:col>1</xdr:col>
      <xdr:colOff>38100</xdr:colOff>
      <xdr:row>14</xdr:row>
      <xdr:rowOff>133350</xdr:rowOff>
    </xdr:from>
    <xdr:to>
      <xdr:col>1</xdr:col>
      <xdr:colOff>1352550</xdr:colOff>
      <xdr:row>14</xdr:row>
      <xdr:rowOff>266700</xdr:rowOff>
    </xdr:to>
    <xdr:sp>
      <xdr:nvSpPr>
        <xdr:cNvPr id="2" name="WordArt 4"/>
        <xdr:cNvSpPr>
          <a:spLocks/>
        </xdr:cNvSpPr>
      </xdr:nvSpPr>
      <xdr:spPr>
        <a:xfrm>
          <a:off x="228600" y="4810125"/>
          <a:ext cx="13144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ヘルシー定食・健康フェアー等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21"/>
  <sheetViews>
    <sheetView showZeros="0" tabSelected="1" zoomScale="70" zoomScaleNormal="70" zoomScaleSheetLayoutView="85" zoomScalePageLayoutView="0" workbookViewId="0" topLeftCell="C1">
      <selection activeCell="Q17" sqref="Q17"/>
    </sheetView>
  </sheetViews>
  <sheetFormatPr defaultColWidth="9.00390625" defaultRowHeight="13.5"/>
  <cols>
    <col min="1" max="1" width="10.625" style="2" customWidth="1"/>
    <col min="2" max="8" width="7.625" style="2" customWidth="1"/>
    <col min="9" max="9" width="7.625" style="3" customWidth="1"/>
    <col min="10" max="10" width="7.625" style="2" customWidth="1"/>
    <col min="11" max="11" width="7.625" style="7" customWidth="1"/>
    <col min="12" max="13" width="6.50390625" style="2" customWidth="1"/>
    <col min="14" max="14" width="7.375" style="2" customWidth="1"/>
    <col min="15" max="16" width="6.50390625" style="2" customWidth="1"/>
    <col min="17" max="17" width="6.625" style="2" customWidth="1"/>
    <col min="18" max="18" width="6.375" style="2" customWidth="1"/>
    <col min="19" max="19" width="7.125" style="2" customWidth="1"/>
    <col min="20" max="20" width="6.625" style="97" customWidth="1"/>
    <col min="21" max="21" width="6.625" style="98" customWidth="1"/>
    <col min="22" max="23" width="6.625" style="2" customWidth="1"/>
    <col min="24" max="24" width="7.25390625" style="2" customWidth="1"/>
    <col min="25" max="26" width="6.00390625" style="2" customWidth="1"/>
    <col min="27" max="16384" width="9.00390625" style="2" customWidth="1"/>
  </cols>
  <sheetData>
    <row r="1" spans="1:21" ht="18.75" customHeight="1">
      <c r="A1" s="1" t="s">
        <v>43</v>
      </c>
      <c r="B1" s="1"/>
      <c r="C1" s="1"/>
      <c r="D1" s="1"/>
      <c r="E1" s="1"/>
      <c r="T1" s="2"/>
      <c r="U1" s="3"/>
    </row>
    <row r="2" spans="1:21" ht="7.5" customHeight="1">
      <c r="A2" s="1"/>
      <c r="B2" s="1"/>
      <c r="C2" s="1"/>
      <c r="D2" s="1"/>
      <c r="E2" s="1"/>
      <c r="T2" s="2"/>
      <c r="U2" s="3"/>
    </row>
    <row r="3" spans="1:21" ht="18.75" customHeight="1">
      <c r="A3" s="4" t="s">
        <v>44</v>
      </c>
      <c r="B3" s="5"/>
      <c r="C3" s="5"/>
      <c r="T3" s="2"/>
      <c r="U3" s="3"/>
    </row>
    <row r="4" spans="1:24" s="7" customFormat="1" ht="18.75" customHeight="1">
      <c r="A4" s="6" t="s">
        <v>41</v>
      </c>
      <c r="B4" s="6"/>
      <c r="C4" s="6"/>
      <c r="D4" s="6"/>
      <c r="E4" s="6"/>
      <c r="I4" s="8"/>
      <c r="U4" s="8"/>
      <c r="W4" s="149" t="s">
        <v>65</v>
      </c>
      <c r="X4" s="150"/>
    </row>
    <row r="5" spans="1:24" ht="7.5" customHeight="1">
      <c r="A5" s="6"/>
      <c r="B5" s="6"/>
      <c r="C5" s="6"/>
      <c r="D5" s="6"/>
      <c r="E5" s="6"/>
      <c r="T5" s="2"/>
      <c r="U5" s="3"/>
      <c r="W5" s="151"/>
      <c r="X5" s="151"/>
    </row>
    <row r="6" spans="1:27" ht="21" customHeight="1">
      <c r="A6" s="25"/>
      <c r="B6" s="141" t="s">
        <v>1</v>
      </c>
      <c r="C6" s="142"/>
      <c r="D6" s="142"/>
      <c r="E6" s="142"/>
      <c r="F6" s="141" t="s">
        <v>0</v>
      </c>
      <c r="G6" s="142"/>
      <c r="H6" s="142"/>
      <c r="I6" s="142"/>
      <c r="J6" s="147" t="s">
        <v>45</v>
      </c>
      <c r="K6" s="148"/>
      <c r="L6" s="159" t="s">
        <v>46</v>
      </c>
      <c r="M6" s="160"/>
      <c r="N6" s="141" t="s">
        <v>3</v>
      </c>
      <c r="O6" s="142"/>
      <c r="P6" s="142"/>
      <c r="Q6" s="138" t="s">
        <v>58</v>
      </c>
      <c r="R6" s="141" t="s">
        <v>4</v>
      </c>
      <c r="S6" s="142"/>
      <c r="T6" s="142"/>
      <c r="U6" s="142"/>
      <c r="V6" s="141" t="s">
        <v>7</v>
      </c>
      <c r="W6" s="141"/>
      <c r="X6" s="152" t="s">
        <v>56</v>
      </c>
      <c r="Y6" s="9"/>
      <c r="Z6" s="9"/>
      <c r="AA6" s="9"/>
    </row>
    <row r="7" spans="1:27" ht="21" customHeight="1">
      <c r="A7" s="24" t="s">
        <v>55</v>
      </c>
      <c r="B7" s="145" t="s">
        <v>30</v>
      </c>
      <c r="C7" s="146"/>
      <c r="D7" s="144" t="s">
        <v>5</v>
      </c>
      <c r="E7" s="144"/>
      <c r="F7" s="145" t="s">
        <v>30</v>
      </c>
      <c r="G7" s="146"/>
      <c r="H7" s="143" t="s">
        <v>5</v>
      </c>
      <c r="I7" s="143"/>
      <c r="J7" s="145" t="s">
        <v>30</v>
      </c>
      <c r="K7" s="154"/>
      <c r="L7" s="157" t="s">
        <v>5</v>
      </c>
      <c r="M7" s="143"/>
      <c r="N7" s="155" t="s">
        <v>57</v>
      </c>
      <c r="O7" s="143" t="s">
        <v>5</v>
      </c>
      <c r="P7" s="143"/>
      <c r="Q7" s="139"/>
      <c r="R7" s="145" t="s">
        <v>30</v>
      </c>
      <c r="S7" s="146"/>
      <c r="T7" s="158" t="s">
        <v>47</v>
      </c>
      <c r="U7" s="158"/>
      <c r="V7" s="143" t="s">
        <v>40</v>
      </c>
      <c r="W7" s="143"/>
      <c r="X7" s="153"/>
      <c r="Y7" s="9"/>
      <c r="Z7" s="9"/>
      <c r="AA7" s="9"/>
    </row>
    <row r="8" spans="1:27" ht="24" customHeight="1">
      <c r="A8" s="23"/>
      <c r="B8" s="22"/>
      <c r="C8" s="19" t="s">
        <v>29</v>
      </c>
      <c r="D8" s="18" t="s">
        <v>2</v>
      </c>
      <c r="E8" s="18" t="s">
        <v>61</v>
      </c>
      <c r="F8" s="22"/>
      <c r="G8" s="19" t="s">
        <v>29</v>
      </c>
      <c r="H8" s="17" t="s">
        <v>2</v>
      </c>
      <c r="I8" s="20" t="s">
        <v>61</v>
      </c>
      <c r="J8" s="22"/>
      <c r="K8" s="30" t="s">
        <v>29</v>
      </c>
      <c r="L8" s="29" t="s">
        <v>2</v>
      </c>
      <c r="M8" s="17" t="s">
        <v>61</v>
      </c>
      <c r="N8" s="156"/>
      <c r="O8" s="17" t="s">
        <v>2</v>
      </c>
      <c r="P8" s="17" t="s">
        <v>61</v>
      </c>
      <c r="Q8" s="140"/>
      <c r="R8" s="22"/>
      <c r="S8" s="19" t="s">
        <v>29</v>
      </c>
      <c r="T8" s="99" t="s">
        <v>2</v>
      </c>
      <c r="U8" s="100" t="s">
        <v>61</v>
      </c>
      <c r="V8" s="17" t="s">
        <v>2</v>
      </c>
      <c r="W8" s="17" t="s">
        <v>61</v>
      </c>
      <c r="X8" s="153"/>
      <c r="Y8" s="9"/>
      <c r="Z8" s="9"/>
      <c r="AA8" s="9"/>
    </row>
    <row r="9" spans="1:24" s="7" customFormat="1" ht="42" customHeight="1">
      <c r="A9" s="21" t="s">
        <v>54</v>
      </c>
      <c r="B9" s="40">
        <f>SUM(B10:B20)</f>
        <v>27306</v>
      </c>
      <c r="C9" s="40">
        <f>SUM(C10:C20)</f>
        <v>1985</v>
      </c>
      <c r="D9" s="40">
        <f>SUM(D10:D20)</f>
        <v>1600</v>
      </c>
      <c r="E9" s="40">
        <f aca="true" t="shared" si="0" ref="E9:W9">SUM(E10:E20)</f>
        <v>75421</v>
      </c>
      <c r="F9" s="40">
        <f>SUM(F10:F20)</f>
        <v>24898</v>
      </c>
      <c r="G9" s="40">
        <f t="shared" si="0"/>
        <v>1076</v>
      </c>
      <c r="H9" s="40">
        <f t="shared" si="0"/>
        <v>468</v>
      </c>
      <c r="I9" s="40">
        <f t="shared" si="0"/>
        <v>9093</v>
      </c>
      <c r="J9" s="40">
        <f t="shared" si="0"/>
        <v>237</v>
      </c>
      <c r="K9" s="107">
        <f t="shared" si="0"/>
        <v>59</v>
      </c>
      <c r="L9" s="76">
        <f t="shared" si="0"/>
        <v>22</v>
      </c>
      <c r="M9" s="40">
        <f t="shared" si="0"/>
        <v>777</v>
      </c>
      <c r="N9" s="40">
        <f t="shared" si="0"/>
        <v>105</v>
      </c>
      <c r="O9" s="40">
        <f t="shared" si="0"/>
        <v>0</v>
      </c>
      <c r="P9" s="40">
        <f t="shared" si="0"/>
        <v>0</v>
      </c>
      <c r="Q9" s="40">
        <f>SUM(Q10:Q20)</f>
        <v>230</v>
      </c>
      <c r="R9" s="40">
        <f>SUM(R10:R20)</f>
        <v>2066</v>
      </c>
      <c r="S9" s="40">
        <f>SUM(S10:S20)</f>
        <v>850</v>
      </c>
      <c r="T9" s="40">
        <f t="shared" si="0"/>
        <v>524</v>
      </c>
      <c r="U9" s="40">
        <f t="shared" si="0"/>
        <v>43327</v>
      </c>
      <c r="V9" s="40">
        <f t="shared" si="0"/>
        <v>586</v>
      </c>
      <c r="W9" s="40">
        <f t="shared" si="0"/>
        <v>22224</v>
      </c>
      <c r="X9" s="107">
        <f>SUM(X10:X20)</f>
        <v>9</v>
      </c>
    </row>
    <row r="10" spans="1:31" s="7" customFormat="1" ht="42" customHeight="1">
      <c r="A10" s="24" t="s">
        <v>53</v>
      </c>
      <c r="B10" s="85">
        <f aca="true" t="shared" si="1" ref="B10:B19">F10+J10+N10+R10</f>
        <v>3328</v>
      </c>
      <c r="C10" s="85">
        <f aca="true" t="shared" si="2" ref="C10:C18">G10+K10+S10</f>
        <v>265</v>
      </c>
      <c r="D10" s="85">
        <f>H10+L10+O10+T10+V10</f>
        <v>167</v>
      </c>
      <c r="E10" s="85">
        <f>I10+M10+P10+U10+W10</f>
        <v>12629</v>
      </c>
      <c r="F10" s="77">
        <v>3193</v>
      </c>
      <c r="G10" s="77">
        <v>227</v>
      </c>
      <c r="H10" s="77">
        <v>61</v>
      </c>
      <c r="I10" s="78">
        <v>1515</v>
      </c>
      <c r="J10" s="77">
        <v>8</v>
      </c>
      <c r="K10" s="80">
        <v>0</v>
      </c>
      <c r="L10" s="79">
        <v>1</v>
      </c>
      <c r="M10" s="77">
        <v>35</v>
      </c>
      <c r="N10" s="77">
        <v>2</v>
      </c>
      <c r="O10" s="77">
        <v>0</v>
      </c>
      <c r="P10" s="77">
        <v>0</v>
      </c>
      <c r="Q10" s="77">
        <v>80</v>
      </c>
      <c r="R10" s="77">
        <v>125</v>
      </c>
      <c r="S10" s="77">
        <v>38</v>
      </c>
      <c r="T10" s="77">
        <v>47</v>
      </c>
      <c r="U10" s="78">
        <v>9016</v>
      </c>
      <c r="V10" s="77">
        <v>58</v>
      </c>
      <c r="W10" s="77">
        <v>2063</v>
      </c>
      <c r="X10" s="80">
        <v>2</v>
      </c>
      <c r="AA10" s="104"/>
      <c r="AB10" s="104"/>
      <c r="AC10" s="104"/>
      <c r="AD10" s="104"/>
      <c r="AE10" s="104"/>
    </row>
    <row r="11" spans="1:27" s="7" customFormat="1" ht="42" customHeight="1">
      <c r="A11" s="24" t="s">
        <v>8</v>
      </c>
      <c r="B11" s="85">
        <f t="shared" si="1"/>
        <v>3319</v>
      </c>
      <c r="C11" s="85">
        <f t="shared" si="2"/>
        <v>206</v>
      </c>
      <c r="D11" s="85">
        <f aca="true" t="shared" si="3" ref="D11:D19">H11+L11+O11+T11+V11</f>
        <v>198</v>
      </c>
      <c r="E11" s="85">
        <f aca="true" t="shared" si="4" ref="E11:E19">I11+M11+P11+U11+W11</f>
        <v>6904</v>
      </c>
      <c r="F11" s="77">
        <v>3111</v>
      </c>
      <c r="G11" s="77">
        <v>171</v>
      </c>
      <c r="H11" s="77">
        <v>48</v>
      </c>
      <c r="I11" s="78">
        <v>999</v>
      </c>
      <c r="J11" s="77">
        <v>37</v>
      </c>
      <c r="K11" s="80">
        <v>4</v>
      </c>
      <c r="L11" s="79">
        <v>5</v>
      </c>
      <c r="M11" s="80">
        <v>105</v>
      </c>
      <c r="N11" s="77">
        <v>17</v>
      </c>
      <c r="O11" s="77">
        <v>0</v>
      </c>
      <c r="P11" s="77">
        <v>0</v>
      </c>
      <c r="Q11" s="77">
        <v>31</v>
      </c>
      <c r="R11" s="77">
        <v>154</v>
      </c>
      <c r="S11" s="77">
        <v>31</v>
      </c>
      <c r="T11" s="77">
        <v>113</v>
      </c>
      <c r="U11" s="78">
        <v>4444</v>
      </c>
      <c r="V11" s="77">
        <v>32</v>
      </c>
      <c r="W11" s="77">
        <v>1356</v>
      </c>
      <c r="X11" s="80">
        <v>2</v>
      </c>
      <c r="AA11" s="104"/>
    </row>
    <row r="12" spans="1:24" s="7" customFormat="1" ht="42" customHeight="1">
      <c r="A12" s="24" t="s">
        <v>9</v>
      </c>
      <c r="B12" s="85">
        <f t="shared" si="1"/>
        <v>4651</v>
      </c>
      <c r="C12" s="85">
        <f t="shared" si="2"/>
        <v>175</v>
      </c>
      <c r="D12" s="85">
        <f t="shared" si="3"/>
        <v>184</v>
      </c>
      <c r="E12" s="85">
        <f t="shared" si="4"/>
        <v>19363</v>
      </c>
      <c r="F12" s="77">
        <v>3868</v>
      </c>
      <c r="G12" s="77">
        <v>145</v>
      </c>
      <c r="H12" s="77">
        <v>48</v>
      </c>
      <c r="I12" s="78">
        <v>1132</v>
      </c>
      <c r="J12" s="77">
        <v>30</v>
      </c>
      <c r="K12" s="80">
        <v>10</v>
      </c>
      <c r="L12" s="79">
        <v>0</v>
      </c>
      <c r="M12" s="80">
        <v>0</v>
      </c>
      <c r="N12" s="77">
        <v>24</v>
      </c>
      <c r="O12" s="77">
        <v>0</v>
      </c>
      <c r="P12" s="77">
        <v>0</v>
      </c>
      <c r="Q12" s="77">
        <v>14</v>
      </c>
      <c r="R12" s="77">
        <v>729</v>
      </c>
      <c r="S12" s="77">
        <v>20</v>
      </c>
      <c r="T12" s="77">
        <v>28</v>
      </c>
      <c r="U12" s="78">
        <v>12903</v>
      </c>
      <c r="V12" s="77">
        <v>108</v>
      </c>
      <c r="W12" s="77">
        <v>5328</v>
      </c>
      <c r="X12" s="80">
        <v>0</v>
      </c>
    </row>
    <row r="13" spans="1:24" s="7" customFormat="1" ht="42" customHeight="1">
      <c r="A13" s="24" t="s">
        <v>52</v>
      </c>
      <c r="B13" s="85">
        <f t="shared" si="1"/>
        <v>2274</v>
      </c>
      <c r="C13" s="85">
        <f t="shared" si="2"/>
        <v>127</v>
      </c>
      <c r="D13" s="85">
        <f t="shared" si="3"/>
        <v>140</v>
      </c>
      <c r="E13" s="85">
        <f t="shared" si="4"/>
        <v>4852</v>
      </c>
      <c r="F13" s="77">
        <v>2191</v>
      </c>
      <c r="G13" s="77">
        <v>93</v>
      </c>
      <c r="H13" s="77">
        <v>48</v>
      </c>
      <c r="I13" s="78">
        <v>1054</v>
      </c>
      <c r="J13" s="77">
        <v>20</v>
      </c>
      <c r="K13" s="80">
        <v>3</v>
      </c>
      <c r="L13" s="79">
        <v>6</v>
      </c>
      <c r="M13" s="80">
        <v>113</v>
      </c>
      <c r="N13" s="77">
        <v>9</v>
      </c>
      <c r="O13" s="77">
        <v>0</v>
      </c>
      <c r="P13" s="77">
        <v>0</v>
      </c>
      <c r="Q13" s="77">
        <v>9</v>
      </c>
      <c r="R13" s="77">
        <v>54</v>
      </c>
      <c r="S13" s="77">
        <v>31</v>
      </c>
      <c r="T13" s="77">
        <v>44</v>
      </c>
      <c r="U13" s="78">
        <v>2325</v>
      </c>
      <c r="V13" s="77">
        <v>42</v>
      </c>
      <c r="W13" s="77">
        <v>1360</v>
      </c>
      <c r="X13" s="80">
        <v>0</v>
      </c>
    </row>
    <row r="14" spans="1:24" s="7" customFormat="1" ht="42" customHeight="1">
      <c r="A14" s="24" t="s">
        <v>51</v>
      </c>
      <c r="B14" s="85">
        <f t="shared" si="1"/>
        <v>1473</v>
      </c>
      <c r="C14" s="85">
        <f t="shared" si="2"/>
        <v>64</v>
      </c>
      <c r="D14" s="85">
        <f t="shared" si="3"/>
        <v>147</v>
      </c>
      <c r="E14" s="85">
        <f>I14+M14+P14+U14+W14</f>
        <v>5430</v>
      </c>
      <c r="F14" s="77">
        <v>1406</v>
      </c>
      <c r="G14" s="77">
        <v>36</v>
      </c>
      <c r="H14" s="77">
        <v>47</v>
      </c>
      <c r="I14" s="78">
        <v>878</v>
      </c>
      <c r="J14" s="77">
        <v>20</v>
      </c>
      <c r="K14" s="80">
        <v>9</v>
      </c>
      <c r="L14" s="79">
        <v>1</v>
      </c>
      <c r="M14" s="80">
        <v>19</v>
      </c>
      <c r="N14" s="77">
        <v>6</v>
      </c>
      <c r="O14" s="77">
        <v>0</v>
      </c>
      <c r="P14" s="77">
        <v>0</v>
      </c>
      <c r="Q14" s="77">
        <v>17</v>
      </c>
      <c r="R14" s="77">
        <v>41</v>
      </c>
      <c r="S14" s="77">
        <v>19</v>
      </c>
      <c r="T14" s="77">
        <v>38</v>
      </c>
      <c r="U14" s="78">
        <v>1675</v>
      </c>
      <c r="V14" s="77">
        <v>61</v>
      </c>
      <c r="W14" s="77">
        <v>2858</v>
      </c>
      <c r="X14" s="80">
        <v>1</v>
      </c>
    </row>
    <row r="15" spans="1:24" s="7" customFormat="1" ht="42" customHeight="1">
      <c r="A15" s="24" t="s">
        <v>50</v>
      </c>
      <c r="B15" s="85">
        <f t="shared" si="1"/>
        <v>3374</v>
      </c>
      <c r="C15" s="85">
        <f t="shared" si="2"/>
        <v>170</v>
      </c>
      <c r="D15" s="85">
        <f t="shared" si="3"/>
        <v>126</v>
      </c>
      <c r="E15" s="85">
        <f t="shared" si="4"/>
        <v>3484</v>
      </c>
      <c r="F15" s="77">
        <v>3299</v>
      </c>
      <c r="G15" s="77">
        <v>138</v>
      </c>
      <c r="H15" s="81">
        <v>42</v>
      </c>
      <c r="I15" s="78">
        <v>814</v>
      </c>
      <c r="J15" s="77">
        <v>26</v>
      </c>
      <c r="K15" s="80">
        <v>8</v>
      </c>
      <c r="L15" s="79">
        <v>2</v>
      </c>
      <c r="M15" s="80">
        <v>37</v>
      </c>
      <c r="N15" s="77">
        <v>20</v>
      </c>
      <c r="O15" s="77">
        <v>0</v>
      </c>
      <c r="P15" s="77">
        <v>0</v>
      </c>
      <c r="Q15" s="77">
        <v>21</v>
      </c>
      <c r="R15" s="77">
        <v>29</v>
      </c>
      <c r="S15" s="77">
        <v>24</v>
      </c>
      <c r="T15" s="81">
        <v>27</v>
      </c>
      <c r="U15" s="78">
        <v>883</v>
      </c>
      <c r="V15" s="77">
        <v>55</v>
      </c>
      <c r="W15" s="77">
        <v>1750</v>
      </c>
      <c r="X15" s="80">
        <v>1</v>
      </c>
    </row>
    <row r="16" spans="1:24" s="7" customFormat="1" ht="42" customHeight="1">
      <c r="A16" s="24" t="s">
        <v>49</v>
      </c>
      <c r="B16" s="85">
        <f t="shared" si="1"/>
        <v>947</v>
      </c>
      <c r="C16" s="85">
        <f t="shared" si="2"/>
        <v>42</v>
      </c>
      <c r="D16" s="85">
        <f t="shared" si="3"/>
        <v>144</v>
      </c>
      <c r="E16" s="85">
        <f t="shared" si="4"/>
        <v>4156</v>
      </c>
      <c r="F16" s="77">
        <v>895</v>
      </c>
      <c r="G16" s="77">
        <v>29</v>
      </c>
      <c r="H16" s="81">
        <v>42</v>
      </c>
      <c r="I16" s="78">
        <v>479</v>
      </c>
      <c r="J16" s="77">
        <v>11</v>
      </c>
      <c r="K16" s="80">
        <v>2</v>
      </c>
      <c r="L16" s="79">
        <v>2</v>
      </c>
      <c r="M16" s="80">
        <v>90</v>
      </c>
      <c r="N16" s="77">
        <v>0</v>
      </c>
      <c r="O16" s="77">
        <v>0</v>
      </c>
      <c r="P16" s="77">
        <v>0</v>
      </c>
      <c r="Q16" s="77">
        <v>10</v>
      </c>
      <c r="R16" s="77">
        <v>41</v>
      </c>
      <c r="S16" s="77">
        <v>11</v>
      </c>
      <c r="T16" s="81">
        <v>44</v>
      </c>
      <c r="U16" s="78">
        <v>2284</v>
      </c>
      <c r="V16" s="81">
        <v>56</v>
      </c>
      <c r="W16" s="78">
        <v>1303</v>
      </c>
      <c r="X16" s="80">
        <v>0</v>
      </c>
    </row>
    <row r="17" spans="1:24" s="7" customFormat="1" ht="42" customHeight="1">
      <c r="A17" s="24" t="s">
        <v>10</v>
      </c>
      <c r="B17" s="85">
        <f t="shared" si="1"/>
        <v>2667</v>
      </c>
      <c r="C17" s="85">
        <f t="shared" si="2"/>
        <v>73</v>
      </c>
      <c r="D17" s="85">
        <f t="shared" si="3"/>
        <v>146</v>
      </c>
      <c r="E17" s="85">
        <f t="shared" si="4"/>
        <v>3849</v>
      </c>
      <c r="F17" s="77">
        <v>2548</v>
      </c>
      <c r="G17" s="77">
        <v>57</v>
      </c>
      <c r="H17" s="81">
        <v>47</v>
      </c>
      <c r="I17" s="78">
        <v>508</v>
      </c>
      <c r="J17" s="77">
        <v>10</v>
      </c>
      <c r="K17" s="80">
        <v>4</v>
      </c>
      <c r="L17" s="79">
        <v>0</v>
      </c>
      <c r="M17" s="80">
        <v>0</v>
      </c>
      <c r="N17" s="77">
        <v>17</v>
      </c>
      <c r="O17" s="77">
        <v>0</v>
      </c>
      <c r="P17" s="77">
        <v>0</v>
      </c>
      <c r="Q17" s="77">
        <v>25</v>
      </c>
      <c r="R17" s="77">
        <v>92</v>
      </c>
      <c r="S17" s="77">
        <v>12</v>
      </c>
      <c r="T17" s="81">
        <v>60</v>
      </c>
      <c r="U17" s="78">
        <v>1948</v>
      </c>
      <c r="V17" s="77">
        <v>39</v>
      </c>
      <c r="W17" s="77">
        <v>1393</v>
      </c>
      <c r="X17" s="80">
        <v>1</v>
      </c>
    </row>
    <row r="18" spans="1:24" s="7" customFormat="1" ht="42" customHeight="1">
      <c r="A18" s="24" t="s">
        <v>11</v>
      </c>
      <c r="B18" s="85">
        <f t="shared" si="1"/>
        <v>2829</v>
      </c>
      <c r="C18" s="85">
        <f t="shared" si="2"/>
        <v>142</v>
      </c>
      <c r="D18" s="85">
        <f t="shared" si="3"/>
        <v>158</v>
      </c>
      <c r="E18" s="85">
        <f t="shared" si="4"/>
        <v>4509</v>
      </c>
      <c r="F18" s="77">
        <v>2742</v>
      </c>
      <c r="G18" s="77">
        <v>106</v>
      </c>
      <c r="H18" s="81">
        <v>48</v>
      </c>
      <c r="I18" s="78">
        <v>1279</v>
      </c>
      <c r="J18" s="77">
        <v>48</v>
      </c>
      <c r="K18" s="80">
        <v>9</v>
      </c>
      <c r="L18" s="79">
        <v>1</v>
      </c>
      <c r="M18" s="80">
        <v>30</v>
      </c>
      <c r="N18" s="77">
        <v>2</v>
      </c>
      <c r="O18" s="77">
        <v>0</v>
      </c>
      <c r="P18" s="77">
        <v>0</v>
      </c>
      <c r="Q18" s="77">
        <v>13</v>
      </c>
      <c r="R18" s="77">
        <v>37</v>
      </c>
      <c r="S18" s="77">
        <v>27</v>
      </c>
      <c r="T18" s="77">
        <v>32</v>
      </c>
      <c r="U18" s="77">
        <v>1301</v>
      </c>
      <c r="V18" s="81">
        <v>77</v>
      </c>
      <c r="W18" s="78">
        <v>1899</v>
      </c>
      <c r="X18" s="80">
        <v>2</v>
      </c>
    </row>
    <row r="19" spans="1:24" s="7" customFormat="1" ht="42" customHeight="1">
      <c r="A19" s="24" t="s">
        <v>48</v>
      </c>
      <c r="B19" s="85">
        <f t="shared" si="1"/>
        <v>1709</v>
      </c>
      <c r="C19" s="85">
        <f>G19+K19+S19</f>
        <v>95</v>
      </c>
      <c r="D19" s="85">
        <f t="shared" si="3"/>
        <v>158</v>
      </c>
      <c r="E19" s="85">
        <f t="shared" si="4"/>
        <v>6348</v>
      </c>
      <c r="F19" s="77">
        <v>1643</v>
      </c>
      <c r="G19" s="77">
        <v>72</v>
      </c>
      <c r="H19" s="81">
        <v>37</v>
      </c>
      <c r="I19" s="78">
        <v>435</v>
      </c>
      <c r="J19" s="77">
        <v>25</v>
      </c>
      <c r="K19" s="80">
        <v>8</v>
      </c>
      <c r="L19" s="79">
        <v>1</v>
      </c>
      <c r="M19" s="80">
        <v>19</v>
      </c>
      <c r="N19" s="77">
        <v>8</v>
      </c>
      <c r="O19" s="77">
        <v>0</v>
      </c>
      <c r="P19" s="77">
        <v>0</v>
      </c>
      <c r="Q19" s="77">
        <v>10</v>
      </c>
      <c r="R19" s="77">
        <v>33</v>
      </c>
      <c r="S19" s="77">
        <v>15</v>
      </c>
      <c r="T19" s="81">
        <v>66</v>
      </c>
      <c r="U19" s="78">
        <v>4242</v>
      </c>
      <c r="V19" s="81">
        <v>54</v>
      </c>
      <c r="W19" s="78">
        <v>1652</v>
      </c>
      <c r="X19" s="80">
        <v>0</v>
      </c>
    </row>
    <row r="20" spans="1:24" s="95" customFormat="1" ht="42" customHeight="1">
      <c r="A20" s="125" t="s">
        <v>6</v>
      </c>
      <c r="B20" s="126">
        <f>F20+J20+N20+R20</f>
        <v>735</v>
      </c>
      <c r="C20" s="126">
        <f>G20+K20+S20</f>
        <v>626</v>
      </c>
      <c r="D20" s="126">
        <f>H20+L20+O20+T20+V20</f>
        <v>32</v>
      </c>
      <c r="E20" s="126">
        <f>I20+M20+P20+U20+W20</f>
        <v>3897</v>
      </c>
      <c r="F20" s="82">
        <v>2</v>
      </c>
      <c r="G20" s="83">
        <v>2</v>
      </c>
      <c r="H20" s="82">
        <v>0</v>
      </c>
      <c r="I20" s="82">
        <v>0</v>
      </c>
      <c r="J20" s="82">
        <v>2</v>
      </c>
      <c r="K20" s="83">
        <v>2</v>
      </c>
      <c r="L20" s="108">
        <v>3</v>
      </c>
      <c r="M20" s="83">
        <v>329</v>
      </c>
      <c r="N20" s="82">
        <v>0</v>
      </c>
      <c r="O20" s="82">
        <v>0</v>
      </c>
      <c r="P20" s="82">
        <v>0</v>
      </c>
      <c r="Q20" s="82">
        <v>0</v>
      </c>
      <c r="R20" s="82">
        <v>731</v>
      </c>
      <c r="S20" s="82">
        <v>622</v>
      </c>
      <c r="T20" s="82">
        <v>25</v>
      </c>
      <c r="U20" s="82">
        <v>2306</v>
      </c>
      <c r="V20" s="127">
        <v>4</v>
      </c>
      <c r="W20" s="128">
        <v>1262</v>
      </c>
      <c r="X20" s="83">
        <v>0</v>
      </c>
    </row>
    <row r="21" spans="1:24" s="15" customFormat="1" ht="17.25" customHeight="1">
      <c r="A21" s="32" t="s">
        <v>64</v>
      </c>
      <c r="I21" s="33"/>
      <c r="K21" s="34"/>
      <c r="T21" s="101"/>
      <c r="U21" s="102"/>
      <c r="V21" s="35"/>
      <c r="W21" s="35"/>
      <c r="X21" s="36" t="s">
        <v>60</v>
      </c>
    </row>
  </sheetData>
  <sheetProtection/>
  <mergeCells count="21">
    <mergeCell ref="V6:W6"/>
    <mergeCell ref="L7:M7"/>
    <mergeCell ref="T7:U7"/>
    <mergeCell ref="L6:M6"/>
    <mergeCell ref="R7:S7"/>
    <mergeCell ref="J6:K6"/>
    <mergeCell ref="N6:P6"/>
    <mergeCell ref="F7:G7"/>
    <mergeCell ref="R6:U6"/>
    <mergeCell ref="W4:X5"/>
    <mergeCell ref="X6:X8"/>
    <mergeCell ref="V7:W7"/>
    <mergeCell ref="O7:P7"/>
    <mergeCell ref="J7:K7"/>
    <mergeCell ref="Q6:Q8"/>
    <mergeCell ref="B6:E6"/>
    <mergeCell ref="F6:I6"/>
    <mergeCell ref="H7:I7"/>
    <mergeCell ref="D7:E7"/>
    <mergeCell ref="B7:C7"/>
    <mergeCell ref="N7:N8"/>
  </mergeCells>
  <printOptions horizontalCentered="1"/>
  <pageMargins left="0.5905511811023623" right="0.5905511811023623" top="0.7874015748031497" bottom="0.7874015748031497" header="0.3937007874015748" footer="0.1968503937007874"/>
  <pageSetup fitToHeight="1" fitToWidth="1" horizontalDpi="600" verticalDpi="600" orientation="landscape" paperSize="9" scale="7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32"/>
  <sheetViews>
    <sheetView showZeros="0" zoomScale="75" zoomScaleNormal="75" zoomScaleSheetLayoutView="130" zoomScalePageLayoutView="0" workbookViewId="0" topLeftCell="A1">
      <pane xSplit="3" ySplit="4" topLeftCell="D20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H16" sqref="AH16"/>
    </sheetView>
  </sheetViews>
  <sheetFormatPr defaultColWidth="9.00390625" defaultRowHeight="13.5"/>
  <cols>
    <col min="1" max="1" width="2.50390625" style="2" customWidth="1"/>
    <col min="2" max="2" width="18.125" style="2" customWidth="1"/>
    <col min="3" max="3" width="0.875" style="2" customWidth="1"/>
    <col min="4" max="4" width="6.25390625" style="2" customWidth="1"/>
    <col min="5" max="5" width="7.875" style="2" customWidth="1"/>
    <col min="6" max="30" width="6.25390625" style="2" customWidth="1"/>
    <col min="31" max="16384" width="9.00390625" style="2" customWidth="1"/>
  </cols>
  <sheetData>
    <row r="1" spans="1:29" ht="18.75" customHeight="1">
      <c r="A1" s="10" t="s">
        <v>42</v>
      </c>
      <c r="Z1" s="149" t="str">
        <f>'1(1) 個別集団指導件数'!W4</f>
        <v>令和元年度</v>
      </c>
      <c r="AA1" s="149"/>
      <c r="AB1" s="169"/>
      <c r="AC1" s="169"/>
    </row>
    <row r="2" spans="1:29" ht="7.5" customHeight="1">
      <c r="A2" s="10"/>
      <c r="B2" s="10"/>
      <c r="C2" s="10"/>
      <c r="D2" s="10"/>
      <c r="Y2" s="6"/>
      <c r="Z2" s="168"/>
      <c r="AA2" s="168"/>
      <c r="AB2" s="169"/>
      <c r="AC2" s="169"/>
    </row>
    <row r="3" spans="1:29" ht="21" customHeight="1">
      <c r="A3" s="163" t="s">
        <v>12</v>
      </c>
      <c r="B3" s="164"/>
      <c r="C3" s="37"/>
      <c r="D3" s="162" t="s">
        <v>13</v>
      </c>
      <c r="E3" s="162"/>
      <c r="F3" s="162" t="s">
        <v>14</v>
      </c>
      <c r="G3" s="162"/>
      <c r="H3" s="162" t="s">
        <v>8</v>
      </c>
      <c r="I3" s="162"/>
      <c r="J3" s="162" t="s">
        <v>9</v>
      </c>
      <c r="K3" s="162"/>
      <c r="L3" s="162" t="s">
        <v>15</v>
      </c>
      <c r="M3" s="164"/>
      <c r="N3" s="163" t="s">
        <v>16</v>
      </c>
      <c r="O3" s="162"/>
      <c r="P3" s="163" t="s">
        <v>17</v>
      </c>
      <c r="Q3" s="162"/>
      <c r="R3" s="162" t="s">
        <v>18</v>
      </c>
      <c r="S3" s="162"/>
      <c r="T3" s="162" t="s">
        <v>10</v>
      </c>
      <c r="U3" s="162"/>
      <c r="V3" s="162" t="s">
        <v>11</v>
      </c>
      <c r="W3" s="162"/>
      <c r="X3" s="162" t="s">
        <v>19</v>
      </c>
      <c r="Y3" s="162"/>
      <c r="Z3" s="162" t="s">
        <v>20</v>
      </c>
      <c r="AA3" s="164"/>
      <c r="AB3" s="84"/>
      <c r="AC3" s="84"/>
    </row>
    <row r="4" spans="1:29" ht="21" customHeight="1">
      <c r="A4" s="165"/>
      <c r="B4" s="166"/>
      <c r="C4" s="38"/>
      <c r="D4" s="18" t="s">
        <v>21</v>
      </c>
      <c r="E4" s="18" t="s">
        <v>61</v>
      </c>
      <c r="F4" s="18" t="s">
        <v>21</v>
      </c>
      <c r="G4" s="18" t="s">
        <v>61</v>
      </c>
      <c r="H4" s="18" t="s">
        <v>21</v>
      </c>
      <c r="I4" s="18" t="s">
        <v>61</v>
      </c>
      <c r="J4" s="18" t="s">
        <v>21</v>
      </c>
      <c r="K4" s="18" t="s">
        <v>61</v>
      </c>
      <c r="L4" s="18" t="s">
        <v>21</v>
      </c>
      <c r="M4" s="105" t="s">
        <v>61</v>
      </c>
      <c r="N4" s="94" t="s">
        <v>21</v>
      </c>
      <c r="O4" s="28" t="s">
        <v>61</v>
      </c>
      <c r="P4" s="28" t="s">
        <v>21</v>
      </c>
      <c r="Q4" s="18" t="s">
        <v>61</v>
      </c>
      <c r="R4" s="18" t="s">
        <v>21</v>
      </c>
      <c r="S4" s="18" t="s">
        <v>61</v>
      </c>
      <c r="T4" s="18" t="s">
        <v>21</v>
      </c>
      <c r="U4" s="18" t="s">
        <v>61</v>
      </c>
      <c r="V4" s="18" t="s">
        <v>21</v>
      </c>
      <c r="W4" s="18" t="s">
        <v>61</v>
      </c>
      <c r="X4" s="18" t="s">
        <v>21</v>
      </c>
      <c r="Y4" s="18" t="s">
        <v>61</v>
      </c>
      <c r="Z4" s="18" t="s">
        <v>21</v>
      </c>
      <c r="AA4" s="105" t="s">
        <v>61</v>
      </c>
      <c r="AB4" s="84"/>
      <c r="AC4" s="84"/>
    </row>
    <row r="5" spans="1:32" ht="30" customHeight="1">
      <c r="A5" s="170" t="s">
        <v>22</v>
      </c>
      <c r="B5" s="171"/>
      <c r="C5" s="39"/>
      <c r="D5" s="115">
        <f>F5+H5+J5+L5+N5+P5+R5+T5+V5+X5+Z5</f>
        <v>1597</v>
      </c>
      <c r="E5" s="115">
        <f>G5+I5+K5+M5+O5+Q5+S5+U5+W5+Y5+AA5</f>
        <v>75092</v>
      </c>
      <c r="F5" s="115">
        <f aca="true" t="shared" si="0" ref="F5:AA5">F6+F11+F12+F16</f>
        <v>167</v>
      </c>
      <c r="G5" s="115">
        <f t="shared" si="0"/>
        <v>12629</v>
      </c>
      <c r="H5" s="115">
        <f t="shared" si="0"/>
        <v>198</v>
      </c>
      <c r="I5" s="115">
        <f t="shared" si="0"/>
        <v>6904</v>
      </c>
      <c r="J5" s="115">
        <f t="shared" si="0"/>
        <v>184</v>
      </c>
      <c r="K5" s="115">
        <f t="shared" si="0"/>
        <v>19363</v>
      </c>
      <c r="L5" s="115">
        <f t="shared" si="0"/>
        <v>140</v>
      </c>
      <c r="M5" s="116">
        <f t="shared" si="0"/>
        <v>4852</v>
      </c>
      <c r="N5" s="117">
        <f t="shared" si="0"/>
        <v>147</v>
      </c>
      <c r="O5" s="115">
        <f t="shared" si="0"/>
        <v>5430</v>
      </c>
      <c r="P5" s="115">
        <f t="shared" si="0"/>
        <v>126</v>
      </c>
      <c r="Q5" s="115">
        <f t="shared" si="0"/>
        <v>3484</v>
      </c>
      <c r="R5" s="115">
        <f t="shared" si="0"/>
        <v>144</v>
      </c>
      <c r="S5" s="115">
        <f t="shared" si="0"/>
        <v>4156</v>
      </c>
      <c r="T5" s="115">
        <f t="shared" si="0"/>
        <v>146</v>
      </c>
      <c r="U5" s="115">
        <f t="shared" si="0"/>
        <v>3849</v>
      </c>
      <c r="V5" s="115">
        <f t="shared" si="0"/>
        <v>158</v>
      </c>
      <c r="W5" s="115">
        <f t="shared" si="0"/>
        <v>4509</v>
      </c>
      <c r="X5" s="115">
        <f t="shared" si="0"/>
        <v>158</v>
      </c>
      <c r="Y5" s="115">
        <f t="shared" si="0"/>
        <v>6348</v>
      </c>
      <c r="Z5" s="115">
        <f t="shared" si="0"/>
        <v>29</v>
      </c>
      <c r="AA5" s="116">
        <f t="shared" si="0"/>
        <v>3568</v>
      </c>
      <c r="AB5" s="84"/>
      <c r="AC5" s="84"/>
      <c r="AD5" s="7"/>
      <c r="AE5" s="7"/>
      <c r="AF5" s="7"/>
    </row>
    <row r="6" spans="1:44" ht="30" customHeight="1">
      <c r="A6" s="161" t="s">
        <v>23</v>
      </c>
      <c r="B6" s="161"/>
      <c r="C6" s="13"/>
      <c r="D6" s="118">
        <f aca="true" t="shared" si="1" ref="D6:D22">F6+H6+J6+L6+N6+P6+R6+T6+V6+X6+Z6</f>
        <v>468</v>
      </c>
      <c r="E6" s="118">
        <f aca="true" t="shared" si="2" ref="E6:E15">G6+I6+K6+M6+O6+Q6+S6+U6+W6+Y6+AA6</f>
        <v>9093</v>
      </c>
      <c r="F6" s="118">
        <f>SUM(F7:F10)</f>
        <v>61</v>
      </c>
      <c r="G6" s="118">
        <f>SUM(G7:G10)</f>
        <v>1515</v>
      </c>
      <c r="H6" s="118">
        <f aca="true" t="shared" si="3" ref="H6:AA6">SUM(H7:H10)</f>
        <v>48</v>
      </c>
      <c r="I6" s="118">
        <f t="shared" si="3"/>
        <v>999</v>
      </c>
      <c r="J6" s="118">
        <f t="shared" si="3"/>
        <v>48</v>
      </c>
      <c r="K6" s="118">
        <f t="shared" si="3"/>
        <v>1132</v>
      </c>
      <c r="L6" s="118">
        <f t="shared" si="3"/>
        <v>48</v>
      </c>
      <c r="M6" s="119">
        <f t="shared" si="3"/>
        <v>1054</v>
      </c>
      <c r="N6" s="120">
        <f t="shared" si="3"/>
        <v>47</v>
      </c>
      <c r="O6" s="118">
        <f t="shared" si="3"/>
        <v>878</v>
      </c>
      <c r="P6" s="118">
        <f t="shared" si="3"/>
        <v>42</v>
      </c>
      <c r="Q6" s="118">
        <f t="shared" si="3"/>
        <v>814</v>
      </c>
      <c r="R6" s="118">
        <f t="shared" si="3"/>
        <v>42</v>
      </c>
      <c r="S6" s="118">
        <f t="shared" si="3"/>
        <v>479</v>
      </c>
      <c r="T6" s="118">
        <f t="shared" si="3"/>
        <v>47</v>
      </c>
      <c r="U6" s="118">
        <f t="shared" si="3"/>
        <v>508</v>
      </c>
      <c r="V6" s="118">
        <f t="shared" si="3"/>
        <v>48</v>
      </c>
      <c r="W6" s="118">
        <f t="shared" si="3"/>
        <v>1279</v>
      </c>
      <c r="X6" s="118">
        <f t="shared" si="3"/>
        <v>37</v>
      </c>
      <c r="Y6" s="118">
        <f t="shared" si="3"/>
        <v>435</v>
      </c>
      <c r="Z6" s="118">
        <f t="shared" si="3"/>
        <v>0</v>
      </c>
      <c r="AA6" s="119">
        <f t="shared" si="3"/>
        <v>0</v>
      </c>
      <c r="AB6" s="84"/>
      <c r="AC6" s="84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30" customHeight="1">
      <c r="A7" s="16"/>
      <c r="B7" s="13" t="s">
        <v>24</v>
      </c>
      <c r="C7" s="13"/>
      <c r="D7" s="103">
        <f>F7+H7+J7+L7+N7+P7+R7+T7+V7+X7+Z7</f>
        <v>191</v>
      </c>
      <c r="E7" s="103">
        <f t="shared" si="2"/>
        <v>4079</v>
      </c>
      <c r="F7" s="77">
        <v>20</v>
      </c>
      <c r="G7" s="77">
        <v>640</v>
      </c>
      <c r="H7" s="77">
        <v>20</v>
      </c>
      <c r="I7" s="80">
        <v>480</v>
      </c>
      <c r="J7" s="77">
        <v>18</v>
      </c>
      <c r="K7" s="80">
        <v>633</v>
      </c>
      <c r="L7" s="77">
        <v>21</v>
      </c>
      <c r="M7" s="80">
        <v>423</v>
      </c>
      <c r="N7" s="79">
        <v>17</v>
      </c>
      <c r="O7" s="80">
        <v>270</v>
      </c>
      <c r="P7" s="77">
        <v>21</v>
      </c>
      <c r="Q7" s="80">
        <v>536</v>
      </c>
      <c r="R7" s="77">
        <v>18</v>
      </c>
      <c r="S7" s="80">
        <v>120</v>
      </c>
      <c r="T7" s="77">
        <v>18</v>
      </c>
      <c r="U7" s="80">
        <v>154</v>
      </c>
      <c r="V7" s="77">
        <v>21</v>
      </c>
      <c r="W7" s="80">
        <v>635</v>
      </c>
      <c r="X7" s="77">
        <v>17</v>
      </c>
      <c r="Y7" s="77">
        <v>188</v>
      </c>
      <c r="Z7" s="111">
        <v>0</v>
      </c>
      <c r="AA7" s="112">
        <v>0</v>
      </c>
      <c r="AB7" s="84"/>
      <c r="AC7" s="84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ht="30" customHeight="1">
      <c r="A8" s="16"/>
      <c r="B8" s="13" t="s">
        <v>25</v>
      </c>
      <c r="C8" s="13"/>
      <c r="D8" s="103">
        <f t="shared" si="1"/>
        <v>100</v>
      </c>
      <c r="E8" s="103">
        <f t="shared" si="2"/>
        <v>1999</v>
      </c>
      <c r="F8" s="77">
        <v>13</v>
      </c>
      <c r="G8" s="77">
        <v>272</v>
      </c>
      <c r="H8" s="77">
        <v>12</v>
      </c>
      <c r="I8" s="77">
        <v>271</v>
      </c>
      <c r="J8" s="77">
        <v>9</v>
      </c>
      <c r="K8" s="77">
        <v>145</v>
      </c>
      <c r="L8" s="77">
        <v>11</v>
      </c>
      <c r="M8" s="80">
        <v>365</v>
      </c>
      <c r="N8" s="79">
        <v>8</v>
      </c>
      <c r="O8" s="79">
        <v>43</v>
      </c>
      <c r="P8" s="79">
        <v>9</v>
      </c>
      <c r="Q8" s="77">
        <v>93</v>
      </c>
      <c r="R8" s="77">
        <v>9</v>
      </c>
      <c r="S8" s="77">
        <v>136</v>
      </c>
      <c r="T8" s="77">
        <v>12</v>
      </c>
      <c r="U8" s="77">
        <v>197</v>
      </c>
      <c r="V8" s="77">
        <v>12</v>
      </c>
      <c r="W8" s="77">
        <v>435</v>
      </c>
      <c r="X8" s="77">
        <v>5</v>
      </c>
      <c r="Y8" s="77">
        <v>42</v>
      </c>
      <c r="Z8" s="111">
        <v>0</v>
      </c>
      <c r="AA8" s="112">
        <v>0</v>
      </c>
      <c r="AB8" s="84"/>
      <c r="AC8" s="84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ht="30" customHeight="1">
      <c r="A9" s="16"/>
      <c r="B9" s="13" t="s">
        <v>32</v>
      </c>
      <c r="C9" s="13"/>
      <c r="D9" s="103">
        <f t="shared" si="1"/>
        <v>81</v>
      </c>
      <c r="E9" s="103">
        <f t="shared" si="2"/>
        <v>770</v>
      </c>
      <c r="F9" s="77">
        <v>8</v>
      </c>
      <c r="G9" s="77">
        <v>68</v>
      </c>
      <c r="H9" s="77">
        <v>9</v>
      </c>
      <c r="I9" s="77">
        <v>60</v>
      </c>
      <c r="J9" s="77">
        <v>9</v>
      </c>
      <c r="K9" s="77">
        <v>74</v>
      </c>
      <c r="L9" s="77">
        <v>8</v>
      </c>
      <c r="M9" s="80">
        <v>99</v>
      </c>
      <c r="N9" s="79">
        <v>8</v>
      </c>
      <c r="O9" s="79">
        <v>181</v>
      </c>
      <c r="P9" s="79">
        <v>8</v>
      </c>
      <c r="Q9" s="77">
        <v>93</v>
      </c>
      <c r="R9" s="77">
        <v>5</v>
      </c>
      <c r="S9" s="77">
        <v>14</v>
      </c>
      <c r="T9" s="77">
        <v>9</v>
      </c>
      <c r="U9" s="77">
        <v>36</v>
      </c>
      <c r="V9" s="77">
        <v>9</v>
      </c>
      <c r="W9" s="77">
        <v>73</v>
      </c>
      <c r="X9" s="77">
        <v>8</v>
      </c>
      <c r="Y9" s="77">
        <v>72</v>
      </c>
      <c r="Z9" s="111">
        <v>0</v>
      </c>
      <c r="AA9" s="112">
        <v>0</v>
      </c>
      <c r="AB9" s="84"/>
      <c r="AC9" s="84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30" customHeight="1">
      <c r="A10" s="16"/>
      <c r="B10" s="13" t="s">
        <v>26</v>
      </c>
      <c r="C10" s="13"/>
      <c r="D10" s="103">
        <f t="shared" si="1"/>
        <v>96</v>
      </c>
      <c r="E10" s="103">
        <f t="shared" si="2"/>
        <v>2245</v>
      </c>
      <c r="F10" s="77">
        <v>20</v>
      </c>
      <c r="G10" s="77">
        <v>535</v>
      </c>
      <c r="H10" s="77">
        <v>7</v>
      </c>
      <c r="I10" s="77">
        <v>188</v>
      </c>
      <c r="J10" s="77">
        <v>12</v>
      </c>
      <c r="K10" s="77">
        <v>280</v>
      </c>
      <c r="L10" s="77">
        <v>8</v>
      </c>
      <c r="M10" s="80">
        <v>167</v>
      </c>
      <c r="N10" s="79">
        <v>14</v>
      </c>
      <c r="O10" s="79">
        <v>384</v>
      </c>
      <c r="P10" s="79">
        <v>4</v>
      </c>
      <c r="Q10" s="77">
        <v>92</v>
      </c>
      <c r="R10" s="77">
        <v>10</v>
      </c>
      <c r="S10" s="77">
        <v>209</v>
      </c>
      <c r="T10" s="77">
        <v>8</v>
      </c>
      <c r="U10" s="77">
        <v>121</v>
      </c>
      <c r="V10" s="77">
        <v>6</v>
      </c>
      <c r="W10" s="77">
        <v>136</v>
      </c>
      <c r="X10" s="77">
        <v>7</v>
      </c>
      <c r="Y10" s="77">
        <v>133</v>
      </c>
      <c r="Z10" s="111">
        <v>0</v>
      </c>
      <c r="AA10" s="112">
        <v>0</v>
      </c>
      <c r="AB10" s="84"/>
      <c r="AC10" s="84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30" customHeight="1">
      <c r="A11" s="161" t="s">
        <v>31</v>
      </c>
      <c r="B11" s="161"/>
      <c r="C11" s="13"/>
      <c r="D11" s="103">
        <f>F11+H11+J11+L11+N11+P11+R11+T11+V11+X11+Z11</f>
        <v>19</v>
      </c>
      <c r="E11" s="103">
        <f t="shared" si="2"/>
        <v>448</v>
      </c>
      <c r="F11" s="103">
        <v>1</v>
      </c>
      <c r="G11" s="103">
        <v>35</v>
      </c>
      <c r="H11" s="103">
        <v>5</v>
      </c>
      <c r="I11" s="103">
        <v>105</v>
      </c>
      <c r="J11" s="103">
        <v>0</v>
      </c>
      <c r="K11" s="103">
        <v>0</v>
      </c>
      <c r="L11" s="103">
        <v>6</v>
      </c>
      <c r="M11" s="121">
        <v>113</v>
      </c>
      <c r="N11" s="122">
        <v>1</v>
      </c>
      <c r="O11" s="103">
        <v>19</v>
      </c>
      <c r="P11" s="103">
        <v>2</v>
      </c>
      <c r="Q11" s="103">
        <v>37</v>
      </c>
      <c r="R11" s="103">
        <v>2</v>
      </c>
      <c r="S11" s="103">
        <v>90</v>
      </c>
      <c r="T11" s="103">
        <v>0</v>
      </c>
      <c r="U11" s="103">
        <v>0</v>
      </c>
      <c r="V11" s="103">
        <v>1</v>
      </c>
      <c r="W11" s="103">
        <v>30</v>
      </c>
      <c r="X11" s="103">
        <v>1</v>
      </c>
      <c r="Y11" s="103">
        <v>19</v>
      </c>
      <c r="Z11" s="103">
        <v>0</v>
      </c>
      <c r="AA11" s="121">
        <v>0</v>
      </c>
      <c r="AB11" s="84"/>
      <c r="AC11" s="84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30" customHeight="1">
      <c r="A12" s="161" t="s">
        <v>62</v>
      </c>
      <c r="B12" s="161"/>
      <c r="C12" s="13"/>
      <c r="D12" s="103">
        <f>F12+H12+J12+L12+N12+P12+R12+T12+V12+X12+Z12</f>
        <v>524</v>
      </c>
      <c r="E12" s="103">
        <f>G12+I12+K12+M12+O12+Q12+S12+U12+W12+Y12+AA12</f>
        <v>43327</v>
      </c>
      <c r="F12" s="103">
        <f aca="true" t="shared" si="4" ref="F12:AA12">SUM(F13:F15)</f>
        <v>47</v>
      </c>
      <c r="G12" s="103">
        <f t="shared" si="4"/>
        <v>9016</v>
      </c>
      <c r="H12" s="103">
        <f t="shared" si="4"/>
        <v>113</v>
      </c>
      <c r="I12" s="103">
        <f t="shared" si="4"/>
        <v>4444</v>
      </c>
      <c r="J12" s="103">
        <f t="shared" si="4"/>
        <v>28</v>
      </c>
      <c r="K12" s="103">
        <f t="shared" si="4"/>
        <v>12903</v>
      </c>
      <c r="L12" s="103">
        <f t="shared" si="4"/>
        <v>44</v>
      </c>
      <c r="M12" s="121">
        <f t="shared" si="4"/>
        <v>2325</v>
      </c>
      <c r="N12" s="122">
        <f t="shared" si="4"/>
        <v>38</v>
      </c>
      <c r="O12" s="103">
        <f t="shared" si="4"/>
        <v>1675</v>
      </c>
      <c r="P12" s="103">
        <f t="shared" si="4"/>
        <v>27</v>
      </c>
      <c r="Q12" s="103">
        <f t="shared" si="4"/>
        <v>883</v>
      </c>
      <c r="R12" s="103">
        <f t="shared" si="4"/>
        <v>44</v>
      </c>
      <c r="S12" s="103">
        <f t="shared" si="4"/>
        <v>2284</v>
      </c>
      <c r="T12" s="103">
        <f t="shared" si="4"/>
        <v>60</v>
      </c>
      <c r="U12" s="103">
        <f t="shared" si="4"/>
        <v>1948</v>
      </c>
      <c r="V12" s="103">
        <f t="shared" si="4"/>
        <v>32</v>
      </c>
      <c r="W12" s="103">
        <f t="shared" si="4"/>
        <v>1301</v>
      </c>
      <c r="X12" s="103">
        <f t="shared" si="4"/>
        <v>66</v>
      </c>
      <c r="Y12" s="103">
        <f t="shared" si="4"/>
        <v>4242</v>
      </c>
      <c r="Z12" s="103">
        <f t="shared" si="4"/>
        <v>25</v>
      </c>
      <c r="AA12" s="121">
        <f t="shared" si="4"/>
        <v>2306</v>
      </c>
      <c r="AB12" s="84"/>
      <c r="AC12" s="84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7"/>
      <c r="AP12" s="7"/>
      <c r="AQ12" s="7"/>
      <c r="AR12" s="7"/>
    </row>
    <row r="13" spans="1:44" ht="30" customHeight="1">
      <c r="A13" s="16"/>
      <c r="B13" s="13" t="s">
        <v>27</v>
      </c>
      <c r="C13" s="13"/>
      <c r="D13" s="103">
        <f t="shared" si="1"/>
        <v>114</v>
      </c>
      <c r="E13" s="103">
        <f>G13+I13+K13+M13+O13+Q13+S13+U13+W13+Y13+AA13</f>
        <v>3961</v>
      </c>
      <c r="F13" s="77">
        <v>2</v>
      </c>
      <c r="G13" s="77">
        <v>22</v>
      </c>
      <c r="H13" s="77">
        <v>10</v>
      </c>
      <c r="I13" s="80">
        <v>258</v>
      </c>
      <c r="J13" s="77">
        <v>11</v>
      </c>
      <c r="K13" s="77">
        <v>212</v>
      </c>
      <c r="L13" s="77">
        <v>12</v>
      </c>
      <c r="M13" s="80">
        <v>263</v>
      </c>
      <c r="N13" s="79">
        <v>9</v>
      </c>
      <c r="O13" s="79">
        <v>127</v>
      </c>
      <c r="P13" s="79">
        <v>7</v>
      </c>
      <c r="Q13" s="77">
        <v>184</v>
      </c>
      <c r="R13" s="77">
        <v>9</v>
      </c>
      <c r="S13" s="77">
        <v>122</v>
      </c>
      <c r="T13" s="77">
        <v>3</v>
      </c>
      <c r="U13" s="77">
        <v>71</v>
      </c>
      <c r="V13" s="77">
        <v>10</v>
      </c>
      <c r="W13" s="77">
        <v>156</v>
      </c>
      <c r="X13" s="77">
        <v>16</v>
      </c>
      <c r="Y13" s="77">
        <v>240</v>
      </c>
      <c r="Z13" s="111">
        <v>25</v>
      </c>
      <c r="AA13" s="112">
        <v>2306</v>
      </c>
      <c r="AB13" s="84"/>
      <c r="AC13" s="84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30" customHeight="1">
      <c r="A14" s="16"/>
      <c r="B14" s="13" t="s">
        <v>28</v>
      </c>
      <c r="C14" s="13"/>
      <c r="D14" s="103">
        <f t="shared" si="1"/>
        <v>189</v>
      </c>
      <c r="E14" s="103">
        <f t="shared" si="2"/>
        <v>4712</v>
      </c>
      <c r="F14" s="77">
        <v>38</v>
      </c>
      <c r="G14" s="77">
        <v>1039</v>
      </c>
      <c r="H14" s="77">
        <v>13</v>
      </c>
      <c r="I14" s="80">
        <v>361</v>
      </c>
      <c r="J14" s="77">
        <v>9</v>
      </c>
      <c r="K14" s="77">
        <v>200</v>
      </c>
      <c r="L14" s="77">
        <v>13</v>
      </c>
      <c r="M14" s="80">
        <v>609</v>
      </c>
      <c r="N14" s="79">
        <v>12</v>
      </c>
      <c r="O14" s="79">
        <v>216</v>
      </c>
      <c r="P14" s="79">
        <v>16</v>
      </c>
      <c r="Q14" s="77">
        <v>419</v>
      </c>
      <c r="R14" s="77">
        <v>26</v>
      </c>
      <c r="S14" s="77">
        <v>623</v>
      </c>
      <c r="T14" s="77">
        <v>25</v>
      </c>
      <c r="U14" s="77">
        <v>445</v>
      </c>
      <c r="V14" s="77">
        <v>17</v>
      </c>
      <c r="W14" s="77">
        <v>379</v>
      </c>
      <c r="X14" s="77">
        <v>20</v>
      </c>
      <c r="Y14" s="77">
        <v>421</v>
      </c>
      <c r="Z14" s="111">
        <v>0</v>
      </c>
      <c r="AA14" s="112">
        <v>0</v>
      </c>
      <c r="AB14" s="84"/>
      <c r="AC14" s="84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ht="30" customHeight="1">
      <c r="A15" s="12"/>
      <c r="B15" s="13"/>
      <c r="C15" s="13"/>
      <c r="D15" s="103">
        <f t="shared" si="1"/>
        <v>221</v>
      </c>
      <c r="E15" s="103">
        <f t="shared" si="2"/>
        <v>34654</v>
      </c>
      <c r="F15" s="77">
        <v>7</v>
      </c>
      <c r="G15" s="77">
        <v>7955</v>
      </c>
      <c r="H15" s="77">
        <f>84+6</f>
        <v>90</v>
      </c>
      <c r="I15" s="77">
        <f>1712+2113</f>
        <v>3825</v>
      </c>
      <c r="J15" s="77">
        <v>8</v>
      </c>
      <c r="K15" s="77">
        <v>12491</v>
      </c>
      <c r="L15" s="77">
        <f>13+6</f>
        <v>19</v>
      </c>
      <c r="M15" s="80">
        <f>353+1100</f>
        <v>1453</v>
      </c>
      <c r="N15" s="79">
        <f>13+4</f>
        <v>17</v>
      </c>
      <c r="O15" s="79">
        <f>279+1053</f>
        <v>1332</v>
      </c>
      <c r="P15" s="79">
        <v>4</v>
      </c>
      <c r="Q15" s="77">
        <v>280</v>
      </c>
      <c r="R15" s="77">
        <v>9</v>
      </c>
      <c r="S15" s="77">
        <v>1539</v>
      </c>
      <c r="T15" s="77">
        <f>24+8</f>
        <v>32</v>
      </c>
      <c r="U15" s="77">
        <f>598+834</f>
        <v>1432</v>
      </c>
      <c r="V15" s="77">
        <v>5</v>
      </c>
      <c r="W15" s="77">
        <v>766</v>
      </c>
      <c r="X15" s="77">
        <f>23+7</f>
        <v>30</v>
      </c>
      <c r="Y15" s="77">
        <f>571+3010</f>
        <v>3581</v>
      </c>
      <c r="Z15" s="111">
        <v>0</v>
      </c>
      <c r="AA15" s="112">
        <v>0</v>
      </c>
      <c r="AB15" s="84"/>
      <c r="AC15" s="84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ht="30" customHeight="1">
      <c r="A16" s="161" t="s">
        <v>33</v>
      </c>
      <c r="B16" s="161"/>
      <c r="C16" s="13"/>
      <c r="D16" s="103">
        <f>F16+H16+J16+L16+N16+P16+R16+T16+V16+X16+Z16</f>
        <v>586</v>
      </c>
      <c r="E16" s="103">
        <f>G16+I16+K16+M16+O16+Q16+S16+U16+W16+Y16+AA16</f>
        <v>22224</v>
      </c>
      <c r="F16" s="103">
        <f aca="true" t="shared" si="5" ref="F16:AA16">SUM(F17:F22)</f>
        <v>58</v>
      </c>
      <c r="G16" s="103">
        <f t="shared" si="5"/>
        <v>2063</v>
      </c>
      <c r="H16" s="103">
        <f t="shared" si="5"/>
        <v>32</v>
      </c>
      <c r="I16" s="103">
        <f t="shared" si="5"/>
        <v>1356</v>
      </c>
      <c r="J16" s="103">
        <f t="shared" si="5"/>
        <v>108</v>
      </c>
      <c r="K16" s="103">
        <f t="shared" si="5"/>
        <v>5328</v>
      </c>
      <c r="L16" s="103">
        <f t="shared" si="5"/>
        <v>42</v>
      </c>
      <c r="M16" s="121">
        <f t="shared" si="5"/>
        <v>1360</v>
      </c>
      <c r="N16" s="122">
        <f t="shared" si="5"/>
        <v>61</v>
      </c>
      <c r="O16" s="103">
        <f t="shared" si="5"/>
        <v>2858</v>
      </c>
      <c r="P16" s="103">
        <f t="shared" si="5"/>
        <v>55</v>
      </c>
      <c r="Q16" s="103">
        <f t="shared" si="5"/>
        <v>1750</v>
      </c>
      <c r="R16" s="103">
        <f t="shared" si="5"/>
        <v>56</v>
      </c>
      <c r="S16" s="103">
        <f t="shared" si="5"/>
        <v>1303</v>
      </c>
      <c r="T16" s="103">
        <f t="shared" si="5"/>
        <v>39</v>
      </c>
      <c r="U16" s="103">
        <f t="shared" si="5"/>
        <v>1393</v>
      </c>
      <c r="V16" s="103">
        <f t="shared" si="5"/>
        <v>77</v>
      </c>
      <c r="W16" s="103">
        <f t="shared" si="5"/>
        <v>1899</v>
      </c>
      <c r="X16" s="103">
        <f>SUM(X17:X22)</f>
        <v>54</v>
      </c>
      <c r="Y16" s="103">
        <f t="shared" si="5"/>
        <v>1652</v>
      </c>
      <c r="Z16" s="103">
        <f t="shared" si="5"/>
        <v>4</v>
      </c>
      <c r="AA16" s="121">
        <f t="shared" si="5"/>
        <v>1262</v>
      </c>
      <c r="AB16" s="84"/>
      <c r="AC16" s="84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ht="30" customHeight="1">
      <c r="A17" s="16"/>
      <c r="B17" s="13" t="s">
        <v>34</v>
      </c>
      <c r="C17" s="13"/>
      <c r="D17" s="103">
        <f t="shared" si="1"/>
        <v>63</v>
      </c>
      <c r="E17" s="103">
        <f aca="true" t="shared" si="6" ref="E17:E22">G17+I17+K17+M17+O17+Q17+S17+U17+W17+Y17+AA17</f>
        <v>1844</v>
      </c>
      <c r="F17" s="77">
        <v>7</v>
      </c>
      <c r="G17" s="77">
        <v>266</v>
      </c>
      <c r="H17" s="77">
        <v>6</v>
      </c>
      <c r="I17" s="77">
        <v>200</v>
      </c>
      <c r="J17" s="77">
        <v>13</v>
      </c>
      <c r="K17" s="77">
        <v>626</v>
      </c>
      <c r="L17" s="77">
        <v>2</v>
      </c>
      <c r="M17" s="80">
        <v>46</v>
      </c>
      <c r="N17" s="79">
        <v>14</v>
      </c>
      <c r="O17" s="77">
        <v>287</v>
      </c>
      <c r="P17" s="79">
        <v>2</v>
      </c>
      <c r="Q17" s="77">
        <v>41</v>
      </c>
      <c r="R17" s="77">
        <v>5</v>
      </c>
      <c r="S17" s="77">
        <v>99</v>
      </c>
      <c r="T17" s="77">
        <v>3</v>
      </c>
      <c r="U17" s="77">
        <v>56</v>
      </c>
      <c r="V17" s="77">
        <v>5</v>
      </c>
      <c r="W17" s="77">
        <v>116</v>
      </c>
      <c r="X17" s="77">
        <v>6</v>
      </c>
      <c r="Y17" s="77">
        <v>107</v>
      </c>
      <c r="Z17" s="111">
        <v>0</v>
      </c>
      <c r="AA17" s="112">
        <v>0</v>
      </c>
      <c r="AB17" s="84"/>
      <c r="AC17" s="84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ht="30" customHeight="1">
      <c r="A18" s="16"/>
      <c r="B18" s="13" t="s">
        <v>35</v>
      </c>
      <c r="C18" s="13"/>
      <c r="D18" s="103">
        <f>F18+H18+J18+L18+N18+P18+R18+T18+V18+X18+Z18</f>
        <v>97</v>
      </c>
      <c r="E18" s="103">
        <f t="shared" si="6"/>
        <v>2819</v>
      </c>
      <c r="F18" s="77">
        <v>14</v>
      </c>
      <c r="G18" s="77">
        <v>839</v>
      </c>
      <c r="H18" s="77">
        <v>7</v>
      </c>
      <c r="I18" s="77">
        <v>141</v>
      </c>
      <c r="J18" s="77">
        <v>20</v>
      </c>
      <c r="K18" s="77">
        <v>733</v>
      </c>
      <c r="L18" s="77">
        <v>9</v>
      </c>
      <c r="M18" s="80">
        <v>138</v>
      </c>
      <c r="N18" s="79">
        <v>8</v>
      </c>
      <c r="O18" s="77">
        <v>166</v>
      </c>
      <c r="P18" s="79">
        <v>3</v>
      </c>
      <c r="Q18" s="77">
        <v>69</v>
      </c>
      <c r="R18" s="77">
        <v>17</v>
      </c>
      <c r="S18" s="77">
        <v>169</v>
      </c>
      <c r="T18" s="77">
        <v>9</v>
      </c>
      <c r="U18" s="77">
        <v>427</v>
      </c>
      <c r="V18" s="77">
        <v>1</v>
      </c>
      <c r="W18" s="77">
        <v>5</v>
      </c>
      <c r="X18" s="77">
        <v>9</v>
      </c>
      <c r="Y18" s="77">
        <v>132</v>
      </c>
      <c r="Z18" s="111">
        <v>0</v>
      </c>
      <c r="AA18" s="112">
        <v>0</v>
      </c>
      <c r="AB18" s="84"/>
      <c r="AC18" s="84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ht="30" customHeight="1">
      <c r="A19" s="16"/>
      <c r="B19" s="13" t="s">
        <v>36</v>
      </c>
      <c r="C19" s="13"/>
      <c r="D19" s="103">
        <f>F19+H19+J19+L19+N19+P19+R19+T19+V19+X19+Z19</f>
        <v>137</v>
      </c>
      <c r="E19" s="103">
        <f t="shared" si="6"/>
        <v>3741</v>
      </c>
      <c r="F19" s="77">
        <v>11</v>
      </c>
      <c r="G19" s="77">
        <v>257</v>
      </c>
      <c r="H19" s="77">
        <v>6</v>
      </c>
      <c r="I19" s="77">
        <v>182</v>
      </c>
      <c r="J19" s="77">
        <v>33</v>
      </c>
      <c r="K19" s="77">
        <v>1828</v>
      </c>
      <c r="L19" s="77">
        <v>7</v>
      </c>
      <c r="M19" s="80">
        <v>110</v>
      </c>
      <c r="N19" s="79">
        <v>6</v>
      </c>
      <c r="O19" s="77">
        <v>97</v>
      </c>
      <c r="P19" s="79">
        <v>10</v>
      </c>
      <c r="Q19" s="77">
        <v>224</v>
      </c>
      <c r="R19" s="77">
        <v>5</v>
      </c>
      <c r="S19" s="77">
        <v>112</v>
      </c>
      <c r="T19" s="77">
        <v>7</v>
      </c>
      <c r="U19" s="77">
        <v>83</v>
      </c>
      <c r="V19" s="77">
        <v>39</v>
      </c>
      <c r="W19" s="77">
        <v>541</v>
      </c>
      <c r="X19" s="77">
        <v>13</v>
      </c>
      <c r="Y19" s="77">
        <v>307</v>
      </c>
      <c r="Z19" s="111">
        <v>0</v>
      </c>
      <c r="AA19" s="112">
        <v>0</v>
      </c>
      <c r="AB19" s="84"/>
      <c r="AC19" s="84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ht="30" customHeight="1">
      <c r="A20" s="16"/>
      <c r="B20" s="13" t="s">
        <v>37</v>
      </c>
      <c r="C20" s="13"/>
      <c r="D20" s="103">
        <f>F20+H20+J20+L20+N20+P20+R20+T20+V20+X20+Z20</f>
        <v>18</v>
      </c>
      <c r="E20" s="103">
        <f t="shared" si="6"/>
        <v>3215</v>
      </c>
      <c r="F20" s="77">
        <v>1</v>
      </c>
      <c r="G20" s="77">
        <v>237</v>
      </c>
      <c r="H20" s="77">
        <v>2</v>
      </c>
      <c r="I20" s="77">
        <v>400</v>
      </c>
      <c r="J20" s="77">
        <v>1</v>
      </c>
      <c r="K20" s="77">
        <v>200</v>
      </c>
      <c r="L20" s="77">
        <v>2</v>
      </c>
      <c r="M20" s="80">
        <v>201</v>
      </c>
      <c r="N20" s="79">
        <v>2</v>
      </c>
      <c r="O20" s="77">
        <v>325</v>
      </c>
      <c r="P20" s="79">
        <v>4</v>
      </c>
      <c r="Q20" s="77">
        <v>596</v>
      </c>
      <c r="R20" s="77">
        <v>1</v>
      </c>
      <c r="S20" s="77">
        <v>300</v>
      </c>
      <c r="T20" s="77">
        <v>1</v>
      </c>
      <c r="U20" s="77">
        <v>116</v>
      </c>
      <c r="V20" s="77">
        <v>2</v>
      </c>
      <c r="W20" s="77">
        <v>325</v>
      </c>
      <c r="X20" s="77">
        <v>1</v>
      </c>
      <c r="Y20" s="77">
        <v>115</v>
      </c>
      <c r="Z20" s="111">
        <v>1</v>
      </c>
      <c r="AA20" s="112">
        <v>400</v>
      </c>
      <c r="AB20" s="84"/>
      <c r="AC20" s="84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30" customHeight="1">
      <c r="A21" s="16"/>
      <c r="B21" s="13" t="s">
        <v>38</v>
      </c>
      <c r="C21" s="13"/>
      <c r="D21" s="103">
        <f>F21+H21+J21+L21+N21+P21+R21+T21+V21+X21+Z21</f>
        <v>139</v>
      </c>
      <c r="E21" s="103">
        <f t="shared" si="6"/>
        <v>4000</v>
      </c>
      <c r="F21" s="77">
        <v>16</v>
      </c>
      <c r="G21" s="77">
        <v>300</v>
      </c>
      <c r="H21" s="77">
        <v>4</v>
      </c>
      <c r="I21" s="77">
        <v>218</v>
      </c>
      <c r="J21" s="77">
        <v>13</v>
      </c>
      <c r="K21" s="77">
        <v>379</v>
      </c>
      <c r="L21" s="77">
        <v>9</v>
      </c>
      <c r="M21" s="80">
        <v>275</v>
      </c>
      <c r="N21" s="79">
        <v>14</v>
      </c>
      <c r="O21" s="77">
        <v>310</v>
      </c>
      <c r="P21" s="79">
        <v>20</v>
      </c>
      <c r="Q21" s="77">
        <v>475</v>
      </c>
      <c r="R21" s="77">
        <v>22</v>
      </c>
      <c r="S21" s="77">
        <v>527</v>
      </c>
      <c r="T21" s="77">
        <v>8</v>
      </c>
      <c r="U21" s="77">
        <v>244</v>
      </c>
      <c r="V21" s="77">
        <v>20</v>
      </c>
      <c r="W21" s="77">
        <v>420</v>
      </c>
      <c r="X21" s="77">
        <v>11</v>
      </c>
      <c r="Y21" s="77">
        <v>250</v>
      </c>
      <c r="Z21" s="111">
        <v>2</v>
      </c>
      <c r="AA21" s="112">
        <f>315+287</f>
        <v>602</v>
      </c>
      <c r="AB21" s="84"/>
      <c r="AC21" s="84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30" customHeight="1">
      <c r="A22" s="26"/>
      <c r="B22" s="27" t="s">
        <v>39</v>
      </c>
      <c r="C22" s="27"/>
      <c r="D22" s="123">
        <f t="shared" si="1"/>
        <v>132</v>
      </c>
      <c r="E22" s="123">
        <f t="shared" si="6"/>
        <v>6605</v>
      </c>
      <c r="F22" s="86">
        <v>9</v>
      </c>
      <c r="G22" s="86">
        <v>164</v>
      </c>
      <c r="H22" s="86">
        <f>1+6</f>
        <v>7</v>
      </c>
      <c r="I22" s="86">
        <f>188+27</f>
        <v>215</v>
      </c>
      <c r="J22" s="86">
        <f>3+25</f>
        <v>28</v>
      </c>
      <c r="K22" s="86">
        <f>235+1327</f>
        <v>1562</v>
      </c>
      <c r="L22" s="86">
        <f>5+8</f>
        <v>13</v>
      </c>
      <c r="M22" s="109">
        <f>535+55</f>
        <v>590</v>
      </c>
      <c r="N22" s="87">
        <f>11+6</f>
        <v>17</v>
      </c>
      <c r="O22" s="86">
        <f>660+1013</f>
        <v>1673</v>
      </c>
      <c r="P22" s="87">
        <f>13+3</f>
        <v>16</v>
      </c>
      <c r="Q22" s="86">
        <f>238+107</f>
        <v>345</v>
      </c>
      <c r="R22" s="86">
        <v>6</v>
      </c>
      <c r="S22" s="86">
        <v>96</v>
      </c>
      <c r="T22" s="86">
        <f>7+4</f>
        <v>11</v>
      </c>
      <c r="U22" s="86">
        <f>369+98</f>
        <v>467</v>
      </c>
      <c r="V22" s="86">
        <v>10</v>
      </c>
      <c r="W22" s="86">
        <v>492</v>
      </c>
      <c r="X22" s="86">
        <f>12+2</f>
        <v>14</v>
      </c>
      <c r="Y22" s="86">
        <f>248+493</f>
        <v>741</v>
      </c>
      <c r="Z22" s="82">
        <v>1</v>
      </c>
      <c r="AA22" s="83">
        <v>260</v>
      </c>
      <c r="AB22" s="84"/>
      <c r="AC22" s="84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22:29" ht="16.5" customHeight="1">
      <c r="V23" s="124"/>
      <c r="W23" s="124"/>
      <c r="AA23" s="31" t="s">
        <v>59</v>
      </c>
      <c r="AB23" s="14"/>
      <c r="AC23" s="31"/>
    </row>
    <row r="24" spans="2:24" ht="22.5" customHeight="1">
      <c r="B24" s="13"/>
      <c r="W24" s="11"/>
      <c r="X24" s="11"/>
    </row>
    <row r="25" ht="22.5" customHeight="1">
      <c r="B25" s="13"/>
    </row>
    <row r="26" spans="2:21" ht="13.5">
      <c r="B26" s="13"/>
      <c r="U26" s="15"/>
    </row>
    <row r="27" ht="13.5">
      <c r="B27" s="13"/>
    </row>
    <row r="28" ht="13.5">
      <c r="B28" s="13"/>
    </row>
    <row r="29" ht="13.5">
      <c r="B29" s="13"/>
    </row>
    <row r="30" ht="13.5">
      <c r="B30" s="13"/>
    </row>
    <row r="31" ht="13.5">
      <c r="B31" s="7"/>
    </row>
    <row r="32" ht="13.5">
      <c r="B32" s="7"/>
    </row>
  </sheetData>
  <sheetProtection/>
  <mergeCells count="21">
    <mergeCell ref="AB1:AC2"/>
    <mergeCell ref="D3:E3"/>
    <mergeCell ref="F3:G3"/>
    <mergeCell ref="A6:B6"/>
    <mergeCell ref="A5:B5"/>
    <mergeCell ref="V3:W3"/>
    <mergeCell ref="Z1:AA2"/>
    <mergeCell ref="A12:B12"/>
    <mergeCell ref="L3:M3"/>
    <mergeCell ref="N3:O3"/>
    <mergeCell ref="P3:Q3"/>
    <mergeCell ref="A16:B16"/>
    <mergeCell ref="H3:I3"/>
    <mergeCell ref="J3:K3"/>
    <mergeCell ref="A3:B4"/>
    <mergeCell ref="A11:B11"/>
    <mergeCell ref="AD12:AN12"/>
    <mergeCell ref="X3:Y3"/>
    <mergeCell ref="R3:S3"/>
    <mergeCell ref="Z3:AA3"/>
    <mergeCell ref="T3:U3"/>
  </mergeCells>
  <printOptions horizontalCentered="1"/>
  <pageMargins left="0.5905511811023623" right="0.5905511811023623" top="0.7874015748031497" bottom="0.7874015748031497" header="0.3937007874015748" footer="0.1968503937007874"/>
  <pageSetup fitToHeight="1" fitToWidth="1" horizontalDpi="600" verticalDpi="600" orientation="landscape" paperSize="8" r:id="rId2"/>
  <colBreaks count="1" manualBreakCount="1">
    <brk id="13" max="2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3"/>
  <sheetViews>
    <sheetView zoomScalePageLayoutView="0" workbookViewId="0" topLeftCell="A1">
      <selection activeCell="U12" sqref="U12"/>
    </sheetView>
  </sheetViews>
  <sheetFormatPr defaultColWidth="9.00390625" defaultRowHeight="13.5"/>
  <cols>
    <col min="1" max="1" width="14.375" style="2" customWidth="1"/>
    <col min="2" max="3" width="0.875" style="2" customWidth="1"/>
    <col min="4" max="4" width="14.125" style="2" customWidth="1"/>
    <col min="5" max="5" width="0.875" style="2" customWidth="1"/>
    <col min="6" max="16" width="4.875" style="2" customWidth="1"/>
    <col min="17" max="17" width="4.00390625" style="2" customWidth="1"/>
    <col min="18" max="16384" width="9.00390625" style="2" customWidth="1"/>
  </cols>
  <sheetData>
    <row r="1" spans="1:7" ht="18.75" customHeight="1">
      <c r="A1" s="5" t="s">
        <v>66</v>
      </c>
      <c r="B1" s="5"/>
      <c r="C1" s="5"/>
      <c r="D1" s="5"/>
      <c r="E1" s="5"/>
      <c r="F1" s="5"/>
      <c r="G1" s="5"/>
    </row>
    <row r="2" spans="1:17" ht="18.75" customHeight="1">
      <c r="A2" s="10" t="s">
        <v>67</v>
      </c>
      <c r="B2" s="10"/>
      <c r="C2" s="10"/>
      <c r="D2" s="10"/>
      <c r="E2" s="10"/>
      <c r="Q2" s="113"/>
    </row>
    <row r="3" spans="1:17" ht="13.5">
      <c r="A3" s="41" t="s">
        <v>68</v>
      </c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114"/>
      <c r="Q3" s="31" t="s">
        <v>69</v>
      </c>
    </row>
    <row r="4" spans="1:17" ht="4.5" customHeight="1">
      <c r="A4" s="43"/>
      <c r="B4" s="43"/>
      <c r="C4" s="43"/>
      <c r="D4" s="44"/>
      <c r="E4" s="45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8"/>
    </row>
    <row r="5" spans="1:17" ht="92.25" customHeight="1">
      <c r="A5" s="49" t="s">
        <v>70</v>
      </c>
      <c r="B5" s="49"/>
      <c r="C5" s="49"/>
      <c r="D5" s="130"/>
      <c r="E5" s="49"/>
      <c r="F5" s="50" t="s">
        <v>71</v>
      </c>
      <c r="G5" s="50" t="s">
        <v>72</v>
      </c>
      <c r="H5" s="50" t="s">
        <v>73</v>
      </c>
      <c r="I5" s="51" t="s">
        <v>74</v>
      </c>
      <c r="J5" s="50" t="s">
        <v>75</v>
      </c>
      <c r="K5" s="51" t="s">
        <v>76</v>
      </c>
      <c r="L5" s="51" t="s">
        <v>77</v>
      </c>
      <c r="M5" s="51" t="s">
        <v>78</v>
      </c>
      <c r="N5" s="50" t="s">
        <v>79</v>
      </c>
      <c r="O5" s="50" t="s">
        <v>80</v>
      </c>
      <c r="P5" s="51" t="s">
        <v>81</v>
      </c>
      <c r="Q5" s="52" t="s">
        <v>82</v>
      </c>
    </row>
    <row r="6" spans="1:17" ht="5.25" customHeight="1">
      <c r="A6" s="53"/>
      <c r="B6" s="53"/>
      <c r="C6" s="53"/>
      <c r="D6" s="53"/>
      <c r="E6" s="54"/>
      <c r="F6" s="55"/>
      <c r="G6" s="55"/>
      <c r="H6" s="55"/>
      <c r="I6" s="56"/>
      <c r="J6" s="55"/>
      <c r="K6" s="56"/>
      <c r="L6" s="56"/>
      <c r="M6" s="56"/>
      <c r="N6" s="55"/>
      <c r="O6" s="55"/>
      <c r="P6" s="56"/>
      <c r="Q6" s="57"/>
    </row>
    <row r="7" spans="1:18" ht="30" customHeight="1">
      <c r="A7" s="58" t="s">
        <v>83</v>
      </c>
      <c r="B7" s="58"/>
      <c r="C7" s="58"/>
      <c r="D7" s="134"/>
      <c r="E7" s="58"/>
      <c r="F7" s="88">
        <v>649</v>
      </c>
      <c r="G7" s="88">
        <v>40</v>
      </c>
      <c r="H7" s="88">
        <v>202</v>
      </c>
      <c r="I7" s="88">
        <v>49</v>
      </c>
      <c r="J7" s="88">
        <v>112</v>
      </c>
      <c r="K7" s="88">
        <v>12</v>
      </c>
      <c r="L7" s="88">
        <v>43</v>
      </c>
      <c r="M7" s="88">
        <v>3</v>
      </c>
      <c r="N7" s="88">
        <v>19</v>
      </c>
      <c r="O7" s="88">
        <v>68</v>
      </c>
      <c r="P7" s="88">
        <v>3</v>
      </c>
      <c r="Q7" s="129">
        <v>98</v>
      </c>
      <c r="R7" s="75"/>
    </row>
    <row r="8" spans="1:17" ht="30" customHeight="1">
      <c r="A8" s="59" t="s">
        <v>84</v>
      </c>
      <c r="B8" s="60"/>
      <c r="C8" s="61"/>
      <c r="D8" s="62" t="s">
        <v>85</v>
      </c>
      <c r="E8" s="63"/>
      <c r="F8" s="88">
        <v>345</v>
      </c>
      <c r="G8" s="89">
        <v>34</v>
      </c>
      <c r="H8" s="89">
        <v>164</v>
      </c>
      <c r="I8" s="89">
        <v>33</v>
      </c>
      <c r="J8" s="89">
        <v>21</v>
      </c>
      <c r="K8" s="89">
        <v>2</v>
      </c>
      <c r="L8" s="89">
        <v>6</v>
      </c>
      <c r="M8" s="89">
        <v>3</v>
      </c>
      <c r="N8" s="89">
        <v>10</v>
      </c>
      <c r="O8" s="89">
        <v>39</v>
      </c>
      <c r="P8" s="89">
        <v>3</v>
      </c>
      <c r="Q8" s="90">
        <v>30</v>
      </c>
    </row>
    <row r="9" spans="1:17" ht="30" customHeight="1">
      <c r="A9" s="64" t="s">
        <v>86</v>
      </c>
      <c r="B9" s="65"/>
      <c r="C9" s="66"/>
      <c r="D9" s="106" t="s">
        <v>87</v>
      </c>
      <c r="E9" s="67"/>
      <c r="F9" s="91">
        <v>304</v>
      </c>
      <c r="G9" s="96">
        <v>6</v>
      </c>
      <c r="H9" s="96">
        <v>38</v>
      </c>
      <c r="I9" s="96">
        <v>16</v>
      </c>
      <c r="J9" s="96">
        <v>91</v>
      </c>
      <c r="K9" s="92">
        <v>10</v>
      </c>
      <c r="L9" s="92">
        <v>37</v>
      </c>
      <c r="M9" s="93" t="s">
        <v>88</v>
      </c>
      <c r="N9" s="92">
        <v>9</v>
      </c>
      <c r="O9" s="92">
        <v>29</v>
      </c>
      <c r="P9" s="93" t="s">
        <v>88</v>
      </c>
      <c r="Q9" s="110">
        <v>68</v>
      </c>
    </row>
    <row r="10" spans="14:17" s="15" customFormat="1" ht="17.25" customHeight="1">
      <c r="N10" s="36"/>
      <c r="O10" s="36"/>
      <c r="P10" s="36"/>
      <c r="Q10" s="36" t="s">
        <v>89</v>
      </c>
    </row>
    <row r="11" spans="14:17" ht="13.5">
      <c r="N11" s="68"/>
      <c r="O11" s="68"/>
      <c r="P11" s="68"/>
      <c r="Q11" s="68"/>
    </row>
    <row r="13" spans="1:17" ht="18.75" customHeight="1">
      <c r="A13" s="10" t="s">
        <v>90</v>
      </c>
      <c r="B13" s="10"/>
      <c r="C13" s="10"/>
      <c r="D13" s="10"/>
      <c r="E13" s="10"/>
      <c r="F13" s="41" t="s">
        <v>91</v>
      </c>
      <c r="G13" s="42"/>
      <c r="Q13" s="113"/>
    </row>
    <row r="14" spans="1:17" ht="18.75" customHeight="1">
      <c r="A14" s="10"/>
      <c r="B14" s="10"/>
      <c r="C14" s="10"/>
      <c r="D14" s="10"/>
      <c r="E14" s="10"/>
      <c r="F14" s="41"/>
      <c r="G14" s="42"/>
      <c r="Q14" s="113" t="s">
        <v>69</v>
      </c>
    </row>
    <row r="15" spans="1:17" ht="13.5">
      <c r="A15" s="2" t="s">
        <v>92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68"/>
      <c r="Q15" s="68"/>
    </row>
    <row r="16" spans="6:17" ht="13.5"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68"/>
      <c r="Q16" s="68" t="s">
        <v>89</v>
      </c>
    </row>
    <row r="18" spans="1:13" ht="18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M18" s="113"/>
    </row>
    <row r="19" spans="1:13" ht="13.5">
      <c r="A19" s="2" t="s">
        <v>93</v>
      </c>
      <c r="F19" s="69"/>
      <c r="G19" s="69"/>
      <c r="H19" s="69"/>
      <c r="I19" s="69"/>
      <c r="J19" s="69"/>
      <c r="L19" s="31"/>
      <c r="M19" s="113"/>
    </row>
    <row r="20" spans="1:13" ht="24" customHeight="1">
      <c r="A20" s="70"/>
      <c r="B20" s="70"/>
      <c r="C20" s="70"/>
      <c r="D20" s="137"/>
      <c r="E20" s="70"/>
      <c r="F20" s="131"/>
      <c r="G20" s="132"/>
      <c r="H20" s="132"/>
      <c r="I20" s="132"/>
      <c r="J20" s="132"/>
      <c r="K20" s="132"/>
      <c r="L20" s="132" t="s">
        <v>69</v>
      </c>
      <c r="M20" s="7"/>
    </row>
    <row r="21" spans="1:12" ht="24" customHeight="1">
      <c r="A21" s="135" t="s">
        <v>94</v>
      </c>
      <c r="B21" s="135"/>
      <c r="C21" s="135"/>
      <c r="D21" s="136"/>
      <c r="E21" s="71"/>
      <c r="F21" s="72" t="s">
        <v>95</v>
      </c>
      <c r="G21" s="73"/>
      <c r="H21" s="69"/>
      <c r="I21" s="133"/>
      <c r="J21" s="133"/>
      <c r="K21" s="74"/>
      <c r="L21" s="69"/>
    </row>
    <row r="22" spans="1:12" ht="16.5" customHeight="1">
      <c r="A22" s="2" t="s">
        <v>96</v>
      </c>
      <c r="G22" s="2" t="s">
        <v>91</v>
      </c>
      <c r="H22" s="68"/>
      <c r="I22" s="2">
        <v>642</v>
      </c>
      <c r="K22" s="2" t="s">
        <v>63</v>
      </c>
      <c r="L22" s="36"/>
    </row>
    <row r="23" ht="13.5">
      <c r="L23" s="2" t="s">
        <v>89</v>
      </c>
    </row>
  </sheetData>
  <sheetProtection/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2022-01-31T07:11:31Z</dcterms:created>
  <dcterms:modified xsi:type="dcterms:W3CDTF">2022-01-31T07:11:33Z</dcterms:modified>
  <cp:category/>
  <cp:version/>
  <cp:contentType/>
  <cp:contentStatus/>
</cp:coreProperties>
</file>