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42F0F5D-3261-43A0-AA00-7CC0E05791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3" r:id="rId1"/>
    <sheet name="【以下職種別計算結果シート】→" sheetId="10" r:id="rId2"/>
    <sheet name="医師" sheetId="4" r:id="rId3"/>
    <sheet name="歯科医師" sheetId="5" r:id="rId4"/>
    <sheet name="看護師" sheetId="6" r:id="rId5"/>
    <sheet name="薬剤師" sheetId="7" r:id="rId6"/>
    <sheet name="看護補助者" sheetId="8" r:id="rId7"/>
    <sheet name="栄養士" sheetId="9" r:id="rId8"/>
  </sheets>
  <externalReferences>
    <externalReference r:id="rId9"/>
  </externalReferences>
  <definedNames>
    <definedName name="_xlnm.Print_Area" localSheetId="2">医師!$B$17:$U$35</definedName>
    <definedName name="_xlnm.Print_Area" localSheetId="7">栄養士!$B$17:$U$24</definedName>
    <definedName name="_xlnm.Print_Area" localSheetId="4">看護師!$B$17:$U$47</definedName>
    <definedName name="_xlnm.Print_Area" localSheetId="6">看護補助者!$B$17:$U$22</definedName>
    <definedName name="_xlnm.Print_Area" localSheetId="3">歯科医師!$B$17:$U$29</definedName>
    <definedName name="_xlnm.Print_Area" localSheetId="0">入力シート!$B$9:$S$39</definedName>
    <definedName name="_xlnm.Print_Area" localSheetId="5">薬剤師!$B$17:$U$33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1" i="7" l="1"/>
  <c r="S21" i="7"/>
  <c r="T20" i="7"/>
  <c r="Q15" i="9" l="1"/>
  <c r="Q15" i="8"/>
  <c r="Q15" i="7"/>
  <c r="Q15" i="6"/>
  <c r="Q15" i="5"/>
  <c r="Q15" i="4"/>
  <c r="T32" i="7" l="1"/>
  <c r="S32" i="7"/>
  <c r="T31" i="7"/>
  <c r="T26" i="7"/>
  <c r="S26" i="7"/>
  <c r="T25" i="7"/>
  <c r="T46" i="6"/>
  <c r="S46" i="6"/>
  <c r="T45" i="6"/>
  <c r="T37" i="6"/>
  <c r="S37" i="6"/>
  <c r="T36" i="6"/>
  <c r="T29" i="6"/>
  <c r="S29" i="6"/>
  <c r="T28" i="6"/>
  <c r="S28" i="6"/>
  <c r="T26" i="6"/>
  <c r="S26" i="6"/>
  <c r="T25" i="6"/>
  <c r="S27" i="5"/>
  <c r="T24" i="5"/>
  <c r="S24" i="5"/>
  <c r="T23" i="5"/>
  <c r="T20" i="5"/>
  <c r="S20" i="5"/>
  <c r="T19" i="5"/>
  <c r="S33" i="4"/>
  <c r="T30" i="4"/>
  <c r="S30" i="4"/>
  <c r="T29" i="4"/>
  <c r="T25" i="4"/>
  <c r="S25" i="4"/>
  <c r="T24" i="4"/>
  <c r="T21" i="4"/>
  <c r="S21" i="4"/>
  <c r="T20" i="4"/>
  <c r="H15" i="3" l="1"/>
  <c r="H18" i="3"/>
  <c r="H25" i="3"/>
  <c r="H24" i="3"/>
  <c r="H23" i="3"/>
  <c r="H12" i="3"/>
  <c r="H13" i="3"/>
  <c r="H17" i="3"/>
  <c r="H16" i="3"/>
  <c r="H14" i="3"/>
  <c r="Q10" i="5" l="1"/>
  <c r="Q10" i="9"/>
  <c r="Q10" i="6"/>
  <c r="Q10" i="7"/>
  <c r="Q10" i="8"/>
  <c r="Q10" i="4"/>
  <c r="Q9" i="5"/>
  <c r="Q9" i="4"/>
  <c r="Q9" i="9"/>
  <c r="Q9" i="6"/>
  <c r="Q9" i="8"/>
  <c r="Q9" i="7"/>
  <c r="Q8" i="5"/>
  <c r="Q8" i="6"/>
  <c r="Q8" i="9"/>
  <c r="Q8" i="8"/>
  <c r="Q8" i="7"/>
  <c r="Q8" i="4"/>
  <c r="Q7" i="8"/>
  <c r="Q7" i="9"/>
  <c r="Q7" i="7"/>
  <c r="Q7" i="6"/>
  <c r="Q7" i="5"/>
  <c r="Q7" i="4"/>
  <c r="Q14" i="9"/>
  <c r="Q14" i="4"/>
  <c r="Q14" i="7"/>
  <c r="Q14" i="8"/>
  <c r="Q14" i="6"/>
  <c r="Q14" i="5"/>
  <c r="Q13" i="5"/>
  <c r="Q13" i="4"/>
  <c r="Q13" i="6"/>
  <c r="Q13" i="9"/>
  <c r="Q13" i="8"/>
  <c r="Q13" i="7"/>
  <c r="Q12" i="9"/>
  <c r="Q12" i="6"/>
  <c r="Q12" i="4"/>
  <c r="Q12" i="5"/>
  <c r="Q12" i="8"/>
  <c r="Q12" i="7"/>
  <c r="Q6" i="4"/>
  <c r="Q6" i="8"/>
  <c r="Q6" i="7"/>
  <c r="Q6" i="6"/>
  <c r="Q6" i="5"/>
  <c r="Q6" i="9"/>
  <c r="Q5" i="8"/>
  <c r="Q5" i="9"/>
  <c r="Q5" i="7"/>
  <c r="Q5" i="4"/>
  <c r="Q5" i="6"/>
  <c r="Q5" i="5"/>
  <c r="Q4" i="7"/>
  <c r="Q4" i="6"/>
  <c r="Q4" i="8"/>
  <c r="Q4" i="9"/>
  <c r="Q4" i="4"/>
  <c r="Q4" i="5"/>
  <c r="S20" i="7" l="1"/>
  <c r="S25" i="7"/>
  <c r="S24" i="4"/>
  <c r="S36" i="6"/>
  <c r="S19" i="5"/>
  <c r="S23" i="5"/>
  <c r="S20" i="4"/>
  <c r="S25" i="6"/>
  <c r="S29" i="4"/>
  <c r="S45" i="6"/>
  <c r="S31" i="7"/>
  <c r="S20" i="8"/>
  <c r="T20" i="8"/>
  <c r="S21" i="8"/>
  <c r="T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③保健所に毎月報告している在院患者延数の合計（令和６年４月～令和７年３月）を入力する。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①該当年度の日数を入力する（令和６年度の場合は「365」）。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④保健所に毎月報告している外来患者延数の合計（令和６年４月～令和７年３月）を入力する。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2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②該当年度の外来診療を行った日数を入力する。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⑤外来患者に係る一日平均取扱処方箋数（令和６年４月～令和７年３月）を入力する。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⑥該当する項目にチェック（○）を入れる。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<sst xmlns="http://schemas.openxmlformats.org/spreadsheetml/2006/main" count="428" uniqueCount="118">
  <si>
    <t xml:space="preserve">  (1) 一日平均入院患者数</t>
    <rPh sb="6" eb="8">
      <t>イチニチ</t>
    </rPh>
    <rPh sb="8" eb="10">
      <t>ヘイキン</t>
    </rPh>
    <rPh sb="10" eb="12">
      <t>ニュウイン</t>
    </rPh>
    <rPh sb="12" eb="15">
      <t>カンジャスウ</t>
    </rPh>
    <phoneticPr fontId="3"/>
  </si>
  <si>
    <t>Ａ：一般病床（歯科関係入院分を除く）</t>
    <rPh sb="2" eb="4">
      <t>イッパン</t>
    </rPh>
    <rPh sb="4" eb="6">
      <t>ビョウショウ</t>
    </rPh>
    <rPh sb="7" eb="9">
      <t>シカ</t>
    </rPh>
    <rPh sb="9" eb="11">
      <t>カンケイ</t>
    </rPh>
    <rPh sb="11" eb="13">
      <t>ニュウイン</t>
    </rPh>
    <rPh sb="13" eb="14">
      <t>ブン</t>
    </rPh>
    <rPh sb="15" eb="16">
      <t>ノゾ</t>
    </rPh>
    <phoneticPr fontId="3"/>
  </si>
  <si>
    <t>人</t>
    <rPh sb="0" eb="1">
      <t>ヒト</t>
    </rPh>
    <phoneticPr fontId="3"/>
  </si>
  <si>
    <t>Ｂ：療養病床</t>
    <rPh sb="2" eb="4">
      <t>リョウヨウ</t>
    </rPh>
    <rPh sb="4" eb="6">
      <t>ビョウショウ</t>
    </rPh>
    <phoneticPr fontId="3"/>
  </si>
  <si>
    <t>Ｃ：精神病床</t>
    <rPh sb="2" eb="4">
      <t>セイシン</t>
    </rPh>
    <rPh sb="4" eb="6">
      <t>ビョウショウ</t>
    </rPh>
    <phoneticPr fontId="3"/>
  </si>
  <si>
    <t>Ｄ：結核病床</t>
    <rPh sb="2" eb="4">
      <t>ケッカク</t>
    </rPh>
    <rPh sb="4" eb="6">
      <t>ビョウショウ</t>
    </rPh>
    <phoneticPr fontId="3"/>
  </si>
  <si>
    <t>Ｅ：感染症病床</t>
    <rPh sb="2" eb="5">
      <t>カンセンショウ</t>
    </rPh>
    <rPh sb="5" eb="7">
      <t>ビョウショウ</t>
    </rPh>
    <phoneticPr fontId="3"/>
  </si>
  <si>
    <t>Ｆ：入院している新生児</t>
    <rPh sb="2" eb="4">
      <t>ニュウイン</t>
    </rPh>
    <rPh sb="8" eb="11">
      <t>シンセイジ</t>
    </rPh>
    <phoneticPr fontId="3"/>
  </si>
  <si>
    <t>Ｇ：歯科病床（歯科，矯正歯科，小児歯科及び歯科口腔外科）</t>
    <rPh sb="2" eb="4">
      <t>シカ</t>
    </rPh>
    <rPh sb="4" eb="6">
      <t>ビョウショウ</t>
    </rPh>
    <rPh sb="7" eb="9">
      <t>シカ</t>
    </rPh>
    <rPh sb="10" eb="12">
      <t>キョウセイ</t>
    </rPh>
    <rPh sb="12" eb="14">
      <t>シカ</t>
    </rPh>
    <rPh sb="15" eb="17">
      <t>ショウニ</t>
    </rPh>
    <rPh sb="17" eb="19">
      <t>シカ</t>
    </rPh>
    <rPh sb="19" eb="20">
      <t>オヨ</t>
    </rPh>
    <rPh sb="21" eb="23">
      <t>シカ</t>
    </rPh>
    <rPh sb="23" eb="25">
      <t>コウクウ</t>
    </rPh>
    <rPh sb="25" eb="27">
      <t>ゲカ</t>
    </rPh>
    <phoneticPr fontId="3"/>
  </si>
  <si>
    <t xml:space="preserve">  (2) 一日平均外来患者数 等</t>
    <rPh sb="6" eb="8">
      <t>イチニチ</t>
    </rPh>
    <rPh sb="8" eb="10">
      <t>ヘイキン</t>
    </rPh>
    <rPh sb="10" eb="12">
      <t>ガイライ</t>
    </rPh>
    <rPh sb="12" eb="14">
      <t>カンジャ</t>
    </rPh>
    <rPh sb="14" eb="15">
      <t>カズ</t>
    </rPh>
    <rPh sb="16" eb="17">
      <t>ナド</t>
    </rPh>
    <phoneticPr fontId="3"/>
  </si>
  <si>
    <r>
      <t>ａ：外来患者数</t>
    </r>
    <r>
      <rPr>
        <sz val="10"/>
        <rFont val="ＭＳ Ｐ明朝"/>
        <family val="1"/>
        <charset val="128"/>
      </rPr>
      <t>（精神科，耳鼻いんこう科，眼科及び歯科関係を除く）</t>
    </r>
    <rPh sb="2" eb="4">
      <t>ガイライ</t>
    </rPh>
    <rPh sb="4" eb="7">
      <t>カンジャスウ</t>
    </rPh>
    <rPh sb="8" eb="11">
      <t>セイシンカ</t>
    </rPh>
    <rPh sb="12" eb="14">
      <t>ジビ</t>
    </rPh>
    <rPh sb="18" eb="19">
      <t>カ</t>
    </rPh>
    <rPh sb="20" eb="22">
      <t>ガンカ</t>
    </rPh>
    <rPh sb="22" eb="23">
      <t>オヨ</t>
    </rPh>
    <rPh sb="24" eb="26">
      <t>シカ</t>
    </rPh>
    <rPh sb="26" eb="28">
      <t>カンケイ</t>
    </rPh>
    <rPh sb="29" eb="30">
      <t>ノゾ</t>
    </rPh>
    <phoneticPr fontId="3"/>
  </si>
  <si>
    <t>ｂ：精神科，耳鼻いんこう科又は眼科外来患者数</t>
    <rPh sb="2" eb="5">
      <t>セイシンカ</t>
    </rPh>
    <rPh sb="6" eb="8">
      <t>ジビ</t>
    </rPh>
    <rPh sb="12" eb="13">
      <t>カ</t>
    </rPh>
    <rPh sb="13" eb="14">
      <t>マタ</t>
    </rPh>
    <rPh sb="15" eb="17">
      <t>ガンカ</t>
    </rPh>
    <rPh sb="17" eb="19">
      <t>ガイライ</t>
    </rPh>
    <rPh sb="19" eb="22">
      <t>カンジャスウ</t>
    </rPh>
    <phoneticPr fontId="3"/>
  </si>
  <si>
    <t>ｃ：歯科関係外来患者数</t>
    <rPh sb="2" eb="4">
      <t>シカ</t>
    </rPh>
    <rPh sb="4" eb="6">
      <t>カンケイ</t>
    </rPh>
    <rPh sb="6" eb="8">
      <t>ガイライ</t>
    </rPh>
    <rPh sb="8" eb="11">
      <t>カンジャスウ</t>
    </rPh>
    <phoneticPr fontId="3"/>
  </si>
  <si>
    <t>ｄ：外来患者に係る取扱処方せん数</t>
    <rPh sb="2" eb="4">
      <t>ガイライ</t>
    </rPh>
    <rPh sb="4" eb="6">
      <t>カンジャ</t>
    </rPh>
    <rPh sb="7" eb="8">
      <t>カカ</t>
    </rPh>
    <rPh sb="9" eb="11">
      <t>トリアツカイ</t>
    </rPh>
    <rPh sb="11" eb="13">
      <t>ショホウ</t>
    </rPh>
    <rPh sb="15" eb="16">
      <t>カズ</t>
    </rPh>
    <phoneticPr fontId="3"/>
  </si>
  <si>
    <t>・特定機能病院　→</t>
    <rPh sb="1" eb="3">
      <t>トクテイ</t>
    </rPh>
    <rPh sb="3" eb="5">
      <t>キノウ</t>
    </rPh>
    <rPh sb="5" eb="7">
      <t>ビョウイン</t>
    </rPh>
    <phoneticPr fontId="3"/>
  </si>
  <si>
    <t>（該当する場合は〇）</t>
    <rPh sb="1" eb="3">
      <t>ガイトウ</t>
    </rPh>
    <rPh sb="5" eb="7">
      <t>バアイ</t>
    </rPh>
    <phoneticPr fontId="3"/>
  </si>
  <si>
    <t>・歯科専門の病院　→</t>
    <rPh sb="1" eb="3">
      <t>シカ</t>
    </rPh>
    <rPh sb="3" eb="5">
      <t>センモン</t>
    </rPh>
    <rPh sb="6" eb="8">
      <t>ビョウイン</t>
    </rPh>
    <phoneticPr fontId="3"/>
  </si>
  <si>
    <t>・大学附属病院（特定機能病院を除く。）及び１００床以上の病床を有し，内科・外科・産婦人科・</t>
    <phoneticPr fontId="3"/>
  </si>
  <si>
    <t xml:space="preserve"> 眼科・耳鼻いんこう科を含み精神病床を有する病院　→</t>
    <phoneticPr fontId="3"/>
  </si>
  <si>
    <t>・療養病床の全病床に占める割合が50％超の病院 →</t>
    <phoneticPr fontId="3"/>
  </si>
  <si>
    <t>○　医　師 （最終結果がそのまま標準員数となるが，[　　　]の計算結果が０以下の場合は，</t>
    <rPh sb="2" eb="3">
      <t>イ</t>
    </rPh>
    <rPh sb="4" eb="5">
      <t>シ</t>
    </rPh>
    <rPh sb="7" eb="9">
      <t>サイシュウ</t>
    </rPh>
    <rPh sb="9" eb="11">
      <t>ケッカ</t>
    </rPh>
    <phoneticPr fontId="3"/>
  </si>
  <si>
    <t>　[　　　]の計算結果は０とする）</t>
    <phoneticPr fontId="3"/>
  </si>
  <si>
    <t>　①　通常の場合</t>
    <rPh sb="3" eb="5">
      <t>ツウジョウ</t>
    </rPh>
    <rPh sb="6" eb="8">
      <t>バアイ</t>
    </rPh>
    <phoneticPr fontId="3"/>
  </si>
  <si>
    <t>［Ａ＋Ｄ＋Ｅ＋</t>
    <phoneticPr fontId="3"/>
  </si>
  <si>
    <t>Ｂ</t>
    <phoneticPr fontId="3"/>
  </si>
  <si>
    <t>＋</t>
    <phoneticPr fontId="3"/>
  </si>
  <si>
    <t>Ｃ</t>
    <phoneticPr fontId="3"/>
  </si>
  <si>
    <t>ａ</t>
    <phoneticPr fontId="3"/>
  </si>
  <si>
    <t>ｂ</t>
    <phoneticPr fontId="3"/>
  </si>
  <si>
    <t>－</t>
    <phoneticPr fontId="3"/>
  </si>
  <si>
    <t>５２］÷１６＋３</t>
    <phoneticPr fontId="3"/>
  </si>
  <si>
    <t>＝</t>
    <phoneticPr fontId="3"/>
  </si>
  <si>
    <t>３</t>
    <phoneticPr fontId="3"/>
  </si>
  <si>
    <t>２．５</t>
    <phoneticPr fontId="3"/>
  </si>
  <si>
    <t>５</t>
    <phoneticPr fontId="3"/>
  </si>
  <si>
    <t>　②　特定機能病院　　</t>
    <rPh sb="3" eb="5">
      <t>トクテイ</t>
    </rPh>
    <rPh sb="5" eb="7">
      <t>キノウ</t>
    </rPh>
    <rPh sb="7" eb="9">
      <t>ビョウイン</t>
    </rPh>
    <phoneticPr fontId="3"/>
  </si>
  <si>
    <t>［Ａ＋Ｂ＋Ｃ＋Ｄ＋Ｅ</t>
    <phoneticPr fontId="3"/>
  </si>
  <si>
    <t>ａ＋ｂ</t>
    <phoneticPr fontId="3"/>
  </si>
  <si>
    <t>］÷ ８</t>
    <phoneticPr fontId="3"/>
  </si>
  <si>
    <t>　③　大学附属病院（②特定機能病院を除く。）及び１００床以上の病床を有し，内科・外科・産婦人科・
　　眼科・耳鼻いんこう科を含み精神病床を有する病院</t>
    <rPh sb="3" eb="5">
      <t>ダイガク</t>
    </rPh>
    <rPh sb="5" eb="7">
      <t>フゾク</t>
    </rPh>
    <rPh sb="7" eb="9">
      <t>ビョウイン</t>
    </rPh>
    <rPh sb="11" eb="13">
      <t>トクテイ</t>
    </rPh>
    <rPh sb="13" eb="15">
      <t>キノウ</t>
    </rPh>
    <rPh sb="15" eb="17">
      <t>ビョウイン</t>
    </rPh>
    <rPh sb="18" eb="19">
      <t>ノゾ</t>
    </rPh>
    <rPh sb="22" eb="23">
      <t>オヨ</t>
    </rPh>
    <rPh sb="27" eb="28">
      <t>ショウ</t>
    </rPh>
    <rPh sb="28" eb="30">
      <t>イジョウ</t>
    </rPh>
    <rPh sb="31" eb="33">
      <t>ビョウショウ</t>
    </rPh>
    <rPh sb="34" eb="35">
      <t>ユウ</t>
    </rPh>
    <rPh sb="37" eb="39">
      <t>ナイカ</t>
    </rPh>
    <rPh sb="40" eb="42">
      <t>ゲカ</t>
    </rPh>
    <rPh sb="43" eb="47">
      <t>サンフジンカ</t>
    </rPh>
    <rPh sb="51" eb="52">
      <t>メ</t>
    </rPh>
    <rPh sb="52" eb="53">
      <t>カ</t>
    </rPh>
    <rPh sb="54" eb="56">
      <t>ジビ</t>
    </rPh>
    <rPh sb="60" eb="61">
      <t>カ</t>
    </rPh>
    <rPh sb="62" eb="63">
      <t>フク</t>
    </rPh>
    <rPh sb="64" eb="66">
      <t>セイシン</t>
    </rPh>
    <rPh sb="66" eb="68">
      <t>ビョウショウ</t>
    </rPh>
    <rPh sb="69" eb="70">
      <t>ユウ</t>
    </rPh>
    <rPh sb="72" eb="74">
      <t>ビョウイン</t>
    </rPh>
    <phoneticPr fontId="3"/>
  </si>
  <si>
    <t>［Ａ＋Ｃ＋Ｄ＋Ｅ＋</t>
    <phoneticPr fontId="3"/>
  </si>
  <si>
    <t>　④　療養病床の全病床に占める割合が50％を超える病院</t>
    <rPh sb="3" eb="5">
      <t>リョウヨウ</t>
    </rPh>
    <rPh sb="5" eb="7">
      <t>ビョウショウ</t>
    </rPh>
    <rPh sb="8" eb="9">
      <t>ゼン</t>
    </rPh>
    <rPh sb="9" eb="11">
      <t>ビョウショウ</t>
    </rPh>
    <rPh sb="12" eb="13">
      <t>シ</t>
    </rPh>
    <rPh sb="15" eb="17">
      <t>ワリアイ</t>
    </rPh>
    <rPh sb="22" eb="23">
      <t>コ</t>
    </rPh>
    <rPh sb="25" eb="27">
      <t>ビョウイン</t>
    </rPh>
    <phoneticPr fontId="3"/>
  </si>
  <si>
    <t>３６］÷１６＋２</t>
    <phoneticPr fontId="3"/>
  </si>
  <si>
    <t>○　歯科医師（各計算結果は小数点第１位を切り上げ整数とし，[　　]の計算結果が０以下の場合は，０とする。）</t>
    <rPh sb="2" eb="4">
      <t>シカ</t>
    </rPh>
    <rPh sb="4" eb="5">
      <t>イ</t>
    </rPh>
    <rPh sb="5" eb="6">
      <t>シ</t>
    </rPh>
    <rPh sb="7" eb="8">
      <t>カク</t>
    </rPh>
    <rPh sb="8" eb="10">
      <t>ケイサン</t>
    </rPh>
    <rPh sb="10" eb="12">
      <t>ケッカ</t>
    </rPh>
    <rPh sb="13" eb="15">
      <t>ショウスウ</t>
    </rPh>
    <rPh sb="15" eb="16">
      <t>テン</t>
    </rPh>
    <rPh sb="16" eb="17">
      <t>ダイ</t>
    </rPh>
    <rPh sb="18" eb="19">
      <t>クライ</t>
    </rPh>
    <rPh sb="20" eb="21">
      <t>キ</t>
    </rPh>
    <rPh sb="22" eb="23">
      <t>ア</t>
    </rPh>
    <rPh sb="24" eb="26">
      <t>セイスウ</t>
    </rPh>
    <phoneticPr fontId="3"/>
  </si>
  <si>
    <t>Ｇ</t>
    <phoneticPr fontId="3"/>
  </si>
  <si>
    <t>Ｘ</t>
    <phoneticPr fontId="3"/>
  </si>
  <si>
    <t>ｃ</t>
    <phoneticPr fontId="3"/>
  </si>
  <si>
    <t>Ｙ</t>
    <phoneticPr fontId="3"/>
  </si>
  <si>
    <t>Ｘ</t>
  </si>
  <si>
    <t>＋</t>
  </si>
  <si>
    <t>Ｙ</t>
  </si>
  <si>
    <t>１６</t>
    <phoneticPr fontId="3"/>
  </si>
  <si>
    <t>２０</t>
    <phoneticPr fontId="3"/>
  </si>
  <si>
    <t>８</t>
    <phoneticPr fontId="3"/>
  </si>
  <si>
    <t>　③　歯科専門の病院</t>
    <rPh sb="3" eb="5">
      <t>シカ</t>
    </rPh>
    <rPh sb="5" eb="7">
      <t>センモン</t>
    </rPh>
    <rPh sb="8" eb="10">
      <t>ビョウイン</t>
    </rPh>
    <phoneticPr fontId="3"/>
  </si>
  <si>
    <t>［</t>
    <phoneticPr fontId="3"/>
  </si>
  <si>
    <t>Ｇ－５２</t>
    <phoneticPr fontId="3"/>
  </si>
  <si>
    <t>］＋</t>
    <phoneticPr fontId="3"/>
  </si>
  <si>
    <t>○　看護師 （入院分の合計及び外来分をそれぞれ小数点第１位を切り上げ整数とし，最終結果</t>
    <rPh sb="2" eb="4">
      <t>カンゴ</t>
    </rPh>
    <rPh sb="4" eb="5">
      <t>シ</t>
    </rPh>
    <rPh sb="7" eb="9">
      <t>ニュウイン</t>
    </rPh>
    <rPh sb="9" eb="10">
      <t>ブン</t>
    </rPh>
    <rPh sb="11" eb="13">
      <t>ゴウケイ</t>
    </rPh>
    <rPh sb="13" eb="14">
      <t>オヨ</t>
    </rPh>
    <rPh sb="15" eb="17">
      <t>ガイライ</t>
    </rPh>
    <rPh sb="17" eb="18">
      <t>ブン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ア</t>
    </rPh>
    <rPh sb="34" eb="36">
      <t>セイスウ</t>
    </rPh>
    <rPh sb="39" eb="41">
      <t>サイシュウ</t>
    </rPh>
    <rPh sb="41" eb="43">
      <t>ケッカ</t>
    </rPh>
    <phoneticPr fontId="3"/>
  </si>
  <si>
    <t>　　　　　　　　 は入院分と外来分を足した整数）</t>
    <rPh sb="10" eb="12">
      <t>ニュウイン</t>
    </rPh>
    <rPh sb="12" eb="13">
      <t>フン</t>
    </rPh>
    <rPh sb="14" eb="16">
      <t>ガイライ</t>
    </rPh>
    <rPh sb="16" eb="17">
      <t>ブン</t>
    </rPh>
    <rPh sb="18" eb="19">
      <t>タ</t>
    </rPh>
    <rPh sb="21" eb="23">
      <t>セイスウ</t>
    </rPh>
    <phoneticPr fontId="3"/>
  </si>
  <si>
    <t>入院分　</t>
    <rPh sb="0" eb="2">
      <t>ニュウイン</t>
    </rPh>
    <rPh sb="2" eb="3">
      <t>ブン</t>
    </rPh>
    <phoneticPr fontId="3"/>
  </si>
  <si>
    <t>Ａ＋Ｆ＋Ｇ</t>
    <phoneticPr fontId="3"/>
  </si>
  <si>
    <t>Ｅ</t>
    <phoneticPr fontId="3"/>
  </si>
  <si>
    <r>
      <t>Ｂ</t>
    </r>
    <r>
      <rPr>
        <sz val="8"/>
        <rFont val="ＭＳ Ｐ明朝"/>
        <family val="1"/>
        <charset val="128"/>
      </rPr>
      <t>（※）</t>
    </r>
    <phoneticPr fontId="3"/>
  </si>
  <si>
    <t>Ｄ</t>
    <phoneticPr fontId="3"/>
  </si>
  <si>
    <t>４</t>
    <phoneticPr fontId="3"/>
  </si>
  <si>
    <t>外来分　</t>
    <rPh sb="0" eb="2">
      <t>ガイライ</t>
    </rPh>
    <rPh sb="2" eb="3">
      <t>ブン</t>
    </rPh>
    <phoneticPr fontId="3"/>
  </si>
  <si>
    <t>ａ＋ｂ＋ｃ</t>
    <phoneticPr fontId="3"/>
  </si>
  <si>
    <t>３０</t>
    <phoneticPr fontId="3"/>
  </si>
  <si>
    <t>※</t>
    <phoneticPr fontId="3"/>
  </si>
  <si>
    <t>　②　特定機能病院</t>
    <rPh sb="3" eb="5">
      <t>トクテイ</t>
    </rPh>
    <rPh sb="5" eb="7">
      <t>キノウ</t>
    </rPh>
    <rPh sb="7" eb="9">
      <t>ビョウイン</t>
    </rPh>
    <phoneticPr fontId="3"/>
  </si>
  <si>
    <t>Ａ＋Ｂ＋Ｃ＋Ｄ＋Ｅ＋Ｆ＋Ｇ</t>
    <phoneticPr fontId="3"/>
  </si>
  <si>
    <t>２</t>
    <phoneticPr fontId="3"/>
  </si>
  <si>
    <t>○　薬剤師 （最終結果は小数点第１位を切り上げ整数とする）</t>
    <rPh sb="2" eb="5">
      <t>ヤクザイシ</t>
    </rPh>
    <rPh sb="15" eb="16">
      <t>ダイ</t>
    </rPh>
    <rPh sb="17" eb="18">
      <t>イ</t>
    </rPh>
    <rPh sb="23" eb="25">
      <t>セイスウ</t>
    </rPh>
    <phoneticPr fontId="3"/>
  </si>
  <si>
    <t>Ａ＋Ｇ</t>
    <phoneticPr fontId="3"/>
  </si>
  <si>
    <t>ｄ</t>
    <phoneticPr fontId="3"/>
  </si>
  <si>
    <t>７０</t>
    <phoneticPr fontId="3"/>
  </si>
  <si>
    <t>１５０</t>
    <phoneticPr fontId="3"/>
  </si>
  <si>
    <t>７５</t>
    <phoneticPr fontId="3"/>
  </si>
  <si>
    <t>必要数</t>
    <rPh sb="0" eb="3">
      <t>ヒツヨウスウ</t>
    </rPh>
    <phoneticPr fontId="3"/>
  </si>
  <si>
    <t>Ａ＋Ｂ＋Ｃ＋Ｄ＋Ｅ＋Ｇ</t>
    <phoneticPr fontId="3"/>
  </si>
  <si>
    <t>標準員数</t>
    <phoneticPr fontId="3"/>
  </si>
  <si>
    <t>調剤数</t>
    <rPh sb="0" eb="2">
      <t>チョウザイ</t>
    </rPh>
    <rPh sb="2" eb="3">
      <t>スウ</t>
    </rPh>
    <phoneticPr fontId="3"/>
  </si>
  <si>
    <t>８０</t>
    <phoneticPr fontId="3"/>
  </si>
  <si>
    <t>○　看護補助者（最終結果は小数点第１位を切り上げ整数とする）</t>
    <rPh sb="2" eb="4">
      <t>カンゴ</t>
    </rPh>
    <rPh sb="4" eb="6">
      <t>ホジョ</t>
    </rPh>
    <rPh sb="6" eb="7">
      <t>シャ</t>
    </rPh>
    <rPh sb="8" eb="10">
      <t>サイシュウ</t>
    </rPh>
    <rPh sb="10" eb="12">
      <t>ケッカ</t>
    </rPh>
    <rPh sb="16" eb="17">
      <t>ダイ</t>
    </rPh>
    <rPh sb="18" eb="19">
      <t>グライ</t>
    </rPh>
    <phoneticPr fontId="3"/>
  </si>
  <si>
    <t>　    療養病床を有する病院</t>
    <rPh sb="5" eb="7">
      <t>リョウヨウ</t>
    </rPh>
    <rPh sb="7" eb="9">
      <t>ビョウショウ</t>
    </rPh>
    <rPh sb="10" eb="11">
      <t>ユウ</t>
    </rPh>
    <rPh sb="13" eb="15">
      <t>ビョウイン</t>
    </rPh>
    <phoneticPr fontId="3"/>
  </si>
  <si>
    <t>○　栄養士</t>
    <rPh sb="2" eb="5">
      <t>エイヨウシ</t>
    </rPh>
    <phoneticPr fontId="3"/>
  </si>
  <si>
    <t>１００床以上の病院に１人</t>
    <rPh sb="3" eb="4">
      <t>ショウ</t>
    </rPh>
    <rPh sb="4" eb="6">
      <t>イジョウ</t>
    </rPh>
    <rPh sb="7" eb="9">
      <t>ビョウイン</t>
    </rPh>
    <rPh sb="11" eb="12">
      <t>ニン</t>
    </rPh>
    <phoneticPr fontId="3"/>
  </si>
  <si>
    <t>１人以上の管理栄養士がいること</t>
    <rPh sb="1" eb="2">
      <t>ニン</t>
    </rPh>
    <rPh sb="2" eb="4">
      <t>イジョウ</t>
    </rPh>
    <rPh sb="5" eb="7">
      <t>カンリ</t>
    </rPh>
    <rPh sb="7" eb="10">
      <t>エイヨウシ</t>
    </rPh>
    <phoneticPr fontId="3"/>
  </si>
  <si>
    <t>○</t>
    <phoneticPr fontId="3"/>
  </si>
  <si>
    <t>.</t>
    <phoneticPr fontId="3"/>
  </si>
  <si>
    <t>一般病床</t>
    <rPh sb="0" eb="4">
      <t>イッパンビョウショウ</t>
    </rPh>
    <phoneticPr fontId="2"/>
  </si>
  <si>
    <t>療養病床</t>
    <rPh sb="0" eb="4">
      <t>リョウヨウビョウショウ</t>
    </rPh>
    <phoneticPr fontId="2"/>
  </si>
  <si>
    <t>精神病床</t>
    <rPh sb="0" eb="4">
      <t>セイシンビョウショウ</t>
    </rPh>
    <phoneticPr fontId="2"/>
  </si>
  <si>
    <t>結核病床</t>
    <rPh sb="0" eb="4">
      <t>ケッカクビョウショウ</t>
    </rPh>
    <phoneticPr fontId="2"/>
  </si>
  <si>
    <t>感染症病床</t>
    <rPh sb="0" eb="5">
      <t>カンセンショウビョウショウ</t>
    </rPh>
    <phoneticPr fontId="2"/>
  </si>
  <si>
    <t>新生児</t>
    <rPh sb="0" eb="3">
      <t>シンセイジ</t>
    </rPh>
    <phoneticPr fontId="2"/>
  </si>
  <si>
    <t>一日平均
入院患者数</t>
    <rPh sb="0" eb="2">
      <t>イチニチ</t>
    </rPh>
    <rPh sb="2" eb="4">
      <t>ヘイキン</t>
    </rPh>
    <rPh sb="5" eb="9">
      <t>ニュウインカンジャ</t>
    </rPh>
    <rPh sb="9" eb="10">
      <t>カズ</t>
    </rPh>
    <phoneticPr fontId="2"/>
  </si>
  <si>
    <t>１　入院患者数</t>
    <rPh sb="2" eb="7">
      <t>ニュウインカンジャスウ</t>
    </rPh>
    <phoneticPr fontId="2"/>
  </si>
  <si>
    <t>２　外来患者数</t>
    <rPh sb="2" eb="7">
      <t>ガイライカンジャスウ</t>
    </rPh>
    <phoneticPr fontId="2"/>
  </si>
  <si>
    <t>精神科・耳鼻咽喉科・眼科</t>
    <rPh sb="0" eb="3">
      <t>セイシンカ</t>
    </rPh>
    <rPh sb="4" eb="9">
      <t>ジビインコウカ</t>
    </rPh>
    <rPh sb="10" eb="12">
      <t>ガンカ</t>
    </rPh>
    <phoneticPr fontId="2"/>
  </si>
  <si>
    <t>下を除く科</t>
    <rPh sb="0" eb="1">
      <t>シタ</t>
    </rPh>
    <rPh sb="2" eb="3">
      <t>ノゾ</t>
    </rPh>
    <rPh sb="4" eb="5">
      <t>カ</t>
    </rPh>
    <phoneticPr fontId="2"/>
  </si>
  <si>
    <t>歯科</t>
    <rPh sb="0" eb="2">
      <t>シカ</t>
    </rPh>
    <phoneticPr fontId="2"/>
  </si>
  <si>
    <t>一日平均
外来患者数</t>
    <rPh sb="0" eb="2">
      <t>イチニチ</t>
    </rPh>
    <rPh sb="2" eb="4">
      <t>ヘイキン</t>
    </rPh>
    <rPh sb="5" eb="7">
      <t>ガイライ</t>
    </rPh>
    <rPh sb="7" eb="9">
      <t>カンジャ</t>
    </rPh>
    <rPh sb="9" eb="10">
      <t>カズ</t>
    </rPh>
    <phoneticPr fontId="2"/>
  </si>
  <si>
    <t>３　取扱処方箋数</t>
    <rPh sb="2" eb="4">
      <t>トリアツカイ</t>
    </rPh>
    <rPh sb="4" eb="7">
      <t>ショホウセン</t>
    </rPh>
    <rPh sb="7" eb="8">
      <t>スウ</t>
    </rPh>
    <phoneticPr fontId="2"/>
  </si>
  <si>
    <t>日</t>
    <rPh sb="0" eb="1">
      <t>ニチ</t>
    </rPh>
    <phoneticPr fontId="2"/>
  </si>
  <si>
    <t>歯科病床</t>
    <rPh sb="0" eb="4">
      <t>シカビョウショウ</t>
    </rPh>
    <phoneticPr fontId="2"/>
  </si>
  <si>
    <t>・計算シートの看護師①で(※)に該当する病院　 →</t>
    <rPh sb="1" eb="3">
      <t>ケイサン</t>
    </rPh>
    <rPh sb="7" eb="10">
      <t>カンゴシ</t>
    </rPh>
    <rPh sb="16" eb="18">
      <t>ガイトウ</t>
    </rPh>
    <rPh sb="20" eb="22">
      <t>ビョウイン</t>
    </rPh>
    <phoneticPr fontId="3"/>
  </si>
  <si>
    <t>４　チェック項目</t>
    <rPh sb="6" eb="8">
      <t>コウモク</t>
    </rPh>
    <phoneticPr fontId="2"/>
  </si>
  <si>
    <t>【再掲】</t>
    <rPh sb="1" eb="3">
      <t>サイケイ</t>
    </rPh>
    <phoneticPr fontId="2"/>
  </si>
  <si>
    <t>【再掲】</t>
    <rPh sb="1" eb="3">
      <t>サイケイ</t>
    </rPh>
    <phoneticPr fontId="3"/>
  </si>
  <si>
    <t>外来患者に係る一日平均
取扱処方箋数</t>
    <rPh sb="5" eb="6">
      <t>カカ</t>
    </rPh>
    <rPh sb="7" eb="8">
      <t>イチ</t>
    </rPh>
    <rPh sb="8" eb="9">
      <t>ニチ</t>
    </rPh>
    <rPh sb="9" eb="11">
      <t>ヘイキン</t>
    </rPh>
    <rPh sb="12" eb="14">
      <t>トリアツカイ</t>
    </rPh>
    <rPh sb="14" eb="17">
      <t>ショホウセン</t>
    </rPh>
    <rPh sb="17" eb="18">
      <t>スウ</t>
    </rPh>
    <phoneticPr fontId="2"/>
  </si>
  <si>
    <t>届出をした病院については，令和6年3月31日まで入院分Ｂの分母を４から６にする。</t>
    <rPh sb="13" eb="15">
      <t>レイワ</t>
    </rPh>
    <rPh sb="24" eb="26">
      <t>ニュウイン</t>
    </rPh>
    <rPh sb="26" eb="27">
      <t>ブン</t>
    </rPh>
    <rPh sb="29" eb="31">
      <t>ブンボ</t>
    </rPh>
    <phoneticPr fontId="3"/>
  </si>
  <si>
    <t>（※）平成30年6月30日までの間に，特定介護療養型医療施設等の</t>
    <rPh sb="3" eb="5">
      <t>ヘイセイ</t>
    </rPh>
    <rPh sb="7" eb="8">
      <t>ネン</t>
    </rPh>
    <rPh sb="9" eb="10">
      <t>ガツ</t>
    </rPh>
    <rPh sb="12" eb="13">
      <t>ニチ</t>
    </rPh>
    <rPh sb="16" eb="17">
      <t>アイダ</t>
    </rPh>
    <rPh sb="19" eb="21">
      <t>トクテイ</t>
    </rPh>
    <rPh sb="21" eb="23">
      <t>カイゴ</t>
    </rPh>
    <rPh sb="23" eb="26">
      <t>リョウヨウガタ</t>
    </rPh>
    <rPh sb="26" eb="28">
      <t>イリョウ</t>
    </rPh>
    <rPh sb="28" eb="30">
      <t>シセツ</t>
    </rPh>
    <rPh sb="30" eb="31">
      <t>ナド</t>
    </rPh>
    <phoneticPr fontId="3"/>
  </si>
  <si>
    <t>令和６年度
在院患者延数</t>
    <rPh sb="0" eb="2">
      <t>レイワ</t>
    </rPh>
    <rPh sb="3" eb="4">
      <t>ネン</t>
    </rPh>
    <rPh sb="4" eb="5">
      <t>ド</t>
    </rPh>
    <rPh sb="6" eb="10">
      <t>ザイインカンジャ</t>
    </rPh>
    <rPh sb="10" eb="12">
      <t>ノベスウ</t>
    </rPh>
    <phoneticPr fontId="2"/>
  </si>
  <si>
    <t>令和６年度
外来患者延数</t>
    <rPh sb="0" eb="2">
      <t>レイワ</t>
    </rPh>
    <rPh sb="3" eb="4">
      <t>ネン</t>
    </rPh>
    <rPh sb="4" eb="5">
      <t>ド</t>
    </rPh>
    <rPh sb="6" eb="8">
      <t>ガイライ</t>
    </rPh>
    <rPh sb="8" eb="10">
      <t>カンジャ</t>
    </rPh>
    <rPh sb="10" eb="11">
      <t>ノベ</t>
    </rPh>
    <rPh sb="11" eb="12">
      <t>スウ</t>
    </rPh>
    <phoneticPr fontId="2"/>
  </si>
  <si>
    <t>令和6年度日数</t>
    <rPh sb="3" eb="4">
      <t>ネン</t>
    </rPh>
    <rPh sb="4" eb="5">
      <t>ド</t>
    </rPh>
    <rPh sb="5" eb="7">
      <t>ニッスウ</t>
    </rPh>
    <phoneticPr fontId="2"/>
  </si>
  <si>
    <t>令和6年度
外来診療日数</t>
    <rPh sb="3" eb="4">
      <t>ネン</t>
    </rPh>
    <rPh sb="4" eb="5">
      <t>ド</t>
    </rPh>
    <rPh sb="6" eb="10">
      <t>ガイライシンリョウ</t>
    </rPh>
    <rPh sb="10" eb="12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</si>
</sst>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人&quot;"/>
    <numFmt numFmtId="177" formatCode="#,##0.0&quot;人&quot;"/>
    <numFmt numFmtId="178" formatCode="#,##0&quot;枚&quot;"/>
    <numFmt numFmtId="179" formatCode="0.0"/>
  </numFmts>
  <fonts count="12">
    <font>
      <sz val="11"/>
      <color theme="1"/>
      <name val="游ゴシック"/>
      <family val="2"/>
      <scheme val="minor"/>
    </font>
    <font>
      <sz val="10.5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 val="doubleAccounting"/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3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43" xfId="0" applyBorder="1"/>
    <xf numFmtId="0" fontId="1" fillId="0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/>
    <xf numFmtId="178" fontId="9" fillId="0" borderId="0" xfId="0" applyNumberFormat="1" applyFont="1" applyBorder="1" applyAlignment="1">
      <alignment horizontal="center"/>
    </xf>
    <xf numFmtId="178" fontId="9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7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76" fontId="9" fillId="2" borderId="44" xfId="0" applyNumberFormat="1" applyFont="1" applyFill="1" applyBorder="1" applyAlignment="1">
      <alignment horizontal="center"/>
    </xf>
    <xf numFmtId="176" fontId="9" fillId="2" borderId="45" xfId="0" applyNumberFormat="1" applyFont="1" applyFill="1" applyBorder="1" applyAlignment="1">
      <alignment horizontal="center"/>
    </xf>
    <xf numFmtId="176" fontId="9" fillId="2" borderId="46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77" fontId="9" fillId="0" borderId="47" xfId="0" applyNumberFormat="1" applyFont="1" applyBorder="1" applyAlignment="1">
      <alignment horizontal="center"/>
    </xf>
    <xf numFmtId="177" fontId="9" fillId="0" borderId="0" xfId="0" applyNumberFormat="1" applyFont="1" applyBorder="1" applyAlignment="1">
      <alignment horizontal="center"/>
    </xf>
    <xf numFmtId="178" fontId="9" fillId="2" borderId="44" xfId="0" applyNumberFormat="1" applyFont="1" applyFill="1" applyBorder="1" applyAlignment="1">
      <alignment horizontal="center"/>
    </xf>
    <xf numFmtId="178" fontId="9" fillId="2" borderId="45" xfId="0" applyNumberFormat="1" applyFont="1" applyFill="1" applyBorder="1" applyAlignment="1">
      <alignment horizontal="center"/>
    </xf>
    <xf numFmtId="178" fontId="9" fillId="2" borderId="4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NumberFormat="1" applyFont="1" applyBorder="1" applyAlignment="1">
      <alignment horizontal="right" vertical="center"/>
    </xf>
    <xf numFmtId="0" fontId="4" fillId="0" borderId="25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>
      <alignment horizontal="right" vertical="center"/>
    </xf>
    <xf numFmtId="0" fontId="4" fillId="0" borderId="28" xfId="0" applyNumberFormat="1" applyFont="1" applyBorder="1" applyAlignment="1">
      <alignment horizontal="right" vertical="center"/>
    </xf>
    <xf numFmtId="49" fontId="1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9" fontId="1" fillId="0" borderId="24" xfId="0" applyNumberFormat="1" applyFont="1" applyBorder="1" applyAlignment="1">
      <alignment horizontal="right" vertical="center"/>
    </xf>
    <xf numFmtId="179" fontId="1" fillId="0" borderId="25" xfId="0" applyNumberFormat="1" applyFont="1" applyBorder="1" applyAlignment="1">
      <alignment horizontal="right" vertical="center"/>
    </xf>
    <xf numFmtId="179" fontId="1" fillId="0" borderId="27" xfId="0" applyNumberFormat="1" applyFont="1" applyBorder="1" applyAlignment="1">
      <alignment horizontal="right" vertical="center"/>
    </xf>
    <xf numFmtId="179" fontId="1" fillId="0" borderId="2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1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25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0" fillId="0" borderId="28" xfId="0" applyNumberForma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vertical="center"/>
    </xf>
    <xf numFmtId="0" fontId="0" fillId="0" borderId="27" xfId="0" applyNumberFormat="1" applyBorder="1" applyAlignment="1">
      <alignment vertical="center"/>
    </xf>
    <xf numFmtId="0" fontId="0" fillId="0" borderId="28" xfId="0" applyNumberFormat="1" applyBorder="1" applyAlignment="1">
      <alignment vertical="center"/>
    </xf>
    <xf numFmtId="49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34" xfId="0" applyNumberFormat="1" applyFont="1" applyBorder="1" applyAlignment="1" applyProtection="1">
      <alignment horizontal="right" vertical="center"/>
      <protection locked="0"/>
    </xf>
    <xf numFmtId="0" fontId="0" fillId="0" borderId="35" xfId="0" applyNumberFormat="1" applyBorder="1" applyAlignment="1">
      <alignment horizontal="right" vertical="center"/>
    </xf>
    <xf numFmtId="0" fontId="0" fillId="0" borderId="36" xfId="0" applyNumberFormat="1" applyBorder="1" applyAlignment="1">
      <alignment horizontal="right" vertical="center"/>
    </xf>
    <xf numFmtId="0" fontId="0" fillId="0" borderId="37" xfId="0" applyNumberForma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278425</xdr:colOff>
      <xdr:row>0</xdr:row>
      <xdr:rowOff>102577</xdr:rowOff>
    </xdr:from>
    <xdr:to>
      <xdr:col>18</xdr:col>
      <xdr:colOff>139211</xdr:colOff>
      <xdr:row>7</xdr:row>
      <xdr:rowOff>95251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8425" y="102577"/>
          <a:ext cx="6191248" cy="1685193"/>
        </a:xfrm>
        <a:prstGeom prst="roundRect">
          <a:avLst>
            <a:gd name="adj" fmla="val 131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使用方法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①欄外の該当年度の日数を入力する。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②欄外の該当年度の外来診療を行った日数を入力する。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③保健所に毎月報告している在院患者延数の合計（令和６年４月～令和７年３月）を入力する。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④保健所に毎月報告している外来患者延数の合計（令和６年４月～令和７年３月）を入力する。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⑤外来患者に係る一日平均取扱処方箋数を入力する。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⑥該当する項目にチェック（○）を入れる。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⑦各職種のシートに標準数の計算結果が出る。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161;&#28310;&#25968;&#35336;&#31639;&#12471;&#12540;&#12488;&#65288;&#20140;&#37117;&#24066;&#21442;&#32771;&#65289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【以下職種別計算結果シート】→"/>
      <sheetName val="医師"/>
      <sheetName val="歯科医師"/>
      <sheetName val="看護師"/>
      <sheetName val="薬剤師"/>
      <sheetName val="看護補助者"/>
      <sheetName val="栄養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Z40"/>
  <sheetViews>
    <sheetView tabSelected="1" view="pageBreakPreview" zoomScale="130" zoomScaleNormal="100" zoomScaleSheetLayoutView="130" workbookViewId="0">
      <selection activeCell="V20" sqref="V20"/>
    </sheetView>
  </sheetViews>
  <sheetFormatPr defaultRowHeight="18.75"/>
  <cols>
    <col min="1" max="25" width="4.625" customWidth="1"/>
  </cols>
  <sheetData>
    <row r="9" spans="2:25">
      <c r="B9" s="69" t="s">
        <v>98</v>
      </c>
      <c r="C9" s="69"/>
      <c r="D9" s="69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2:25" ht="6" customHeight="1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2:25" ht="39.75" customHeight="1" thickBot="1">
      <c r="B11" s="58"/>
      <c r="C11" s="59"/>
      <c r="D11" s="59"/>
      <c r="E11" s="71" t="s">
        <v>114</v>
      </c>
      <c r="F11" s="71"/>
      <c r="G11" s="71"/>
      <c r="H11" s="71" t="s">
        <v>97</v>
      </c>
      <c r="I11" s="71"/>
      <c r="J11" s="71"/>
      <c r="K11" s="58"/>
      <c r="L11" s="58"/>
      <c r="M11" s="58"/>
      <c r="N11" s="58"/>
      <c r="O11" s="58"/>
      <c r="P11" s="58"/>
      <c r="Q11" s="58"/>
      <c r="R11" s="58"/>
      <c r="S11" s="58"/>
    </row>
    <row r="12" spans="2:25" ht="20.25" thickTop="1" thickBot="1">
      <c r="B12" s="68" t="s">
        <v>91</v>
      </c>
      <c r="C12" s="68"/>
      <c r="D12" s="68"/>
      <c r="E12" s="72"/>
      <c r="F12" s="73"/>
      <c r="G12" s="74"/>
      <c r="H12" s="70">
        <f>ROUND(E12/X12,1)</f>
        <v>0</v>
      </c>
      <c r="I12" s="70"/>
      <c r="J12" s="70"/>
      <c r="K12" s="58"/>
      <c r="L12" s="58"/>
      <c r="M12" s="58"/>
      <c r="N12" s="58"/>
      <c r="O12" s="58"/>
      <c r="P12" s="58"/>
      <c r="Q12" s="58"/>
      <c r="R12" s="58"/>
      <c r="S12" s="58"/>
      <c r="U12" s="76" t="s">
        <v>116</v>
      </c>
      <c r="V12" s="76"/>
      <c r="W12" s="76"/>
      <c r="X12" s="56">
        <v>365</v>
      </c>
      <c r="Y12" t="s">
        <v>105</v>
      </c>
    </row>
    <row r="13" spans="2:25" ht="20.25" thickTop="1" thickBot="1">
      <c r="B13" s="68" t="s">
        <v>92</v>
      </c>
      <c r="C13" s="68"/>
      <c r="D13" s="68"/>
      <c r="E13" s="72"/>
      <c r="F13" s="73"/>
      <c r="G13" s="74"/>
      <c r="H13" s="70">
        <f>ROUND(E13/X12,2)</f>
        <v>0</v>
      </c>
      <c r="I13" s="70"/>
      <c r="J13" s="70"/>
      <c r="K13" s="58"/>
      <c r="L13" s="58"/>
      <c r="M13" s="58"/>
      <c r="N13" s="58"/>
      <c r="O13" s="58"/>
      <c r="P13" s="58"/>
      <c r="Q13" s="58"/>
      <c r="R13" s="58"/>
      <c r="S13" s="58"/>
    </row>
    <row r="14" spans="2:25" ht="20.25" thickTop="1" thickBot="1">
      <c r="B14" s="68" t="s">
        <v>93</v>
      </c>
      <c r="C14" s="68"/>
      <c r="D14" s="68"/>
      <c r="E14" s="72"/>
      <c r="F14" s="73"/>
      <c r="G14" s="74"/>
      <c r="H14" s="70">
        <f>ROUND(E14/X12,1)</f>
        <v>0</v>
      </c>
      <c r="I14" s="70"/>
      <c r="J14" s="70"/>
      <c r="K14" s="58"/>
      <c r="L14" s="58"/>
      <c r="M14" s="58"/>
      <c r="N14" s="58"/>
      <c r="O14" s="58"/>
      <c r="P14" s="58"/>
      <c r="Q14" s="58"/>
      <c r="R14" s="58"/>
      <c r="S14" s="58"/>
    </row>
    <row r="15" spans="2:25" ht="20.25" thickTop="1" thickBot="1">
      <c r="B15" s="68" t="s">
        <v>94</v>
      </c>
      <c r="C15" s="68"/>
      <c r="D15" s="68"/>
      <c r="E15" s="72"/>
      <c r="F15" s="73"/>
      <c r="G15" s="74"/>
      <c r="H15" s="70">
        <f>ROUND(E15/X12,1)</f>
        <v>0</v>
      </c>
      <c r="I15" s="70"/>
      <c r="J15" s="70"/>
      <c r="K15" s="58"/>
      <c r="L15" s="58"/>
      <c r="M15" s="58"/>
      <c r="N15" s="58"/>
      <c r="O15" s="58"/>
      <c r="P15" s="58"/>
      <c r="Q15" s="58"/>
      <c r="R15" s="58"/>
      <c r="S15" s="58"/>
    </row>
    <row r="16" spans="2:25" ht="20.25" thickTop="1" thickBot="1">
      <c r="B16" s="68" t="s">
        <v>95</v>
      </c>
      <c r="C16" s="68"/>
      <c r="D16" s="68"/>
      <c r="E16" s="72"/>
      <c r="F16" s="73"/>
      <c r="G16" s="74"/>
      <c r="H16" s="70">
        <f>ROUND(E16/X12,1)</f>
        <v>0</v>
      </c>
      <c r="I16" s="70"/>
      <c r="J16" s="70"/>
      <c r="K16" s="58"/>
      <c r="L16" s="58"/>
      <c r="M16" s="58"/>
      <c r="N16" s="58"/>
      <c r="O16" s="58"/>
      <c r="P16" s="58"/>
      <c r="Q16" s="58"/>
      <c r="R16" s="58"/>
      <c r="S16" s="58"/>
    </row>
    <row r="17" spans="2:25" ht="20.25" thickTop="1" thickBot="1">
      <c r="B17" s="68" t="s">
        <v>96</v>
      </c>
      <c r="C17" s="68"/>
      <c r="D17" s="68"/>
      <c r="E17" s="72"/>
      <c r="F17" s="73"/>
      <c r="G17" s="74"/>
      <c r="H17" s="70">
        <f>ROUND(E17/X12,1)</f>
        <v>0</v>
      </c>
      <c r="I17" s="70"/>
      <c r="J17" s="70"/>
      <c r="K17" s="58"/>
      <c r="L17" s="58"/>
      <c r="M17" s="58"/>
      <c r="N17" s="58"/>
      <c r="O17" s="58"/>
      <c r="P17" s="58"/>
      <c r="Q17" s="58"/>
      <c r="R17" s="58"/>
      <c r="S17" s="58"/>
    </row>
    <row r="18" spans="2:25" ht="20.25" thickTop="1" thickBot="1">
      <c r="B18" s="68" t="s">
        <v>106</v>
      </c>
      <c r="C18" s="68"/>
      <c r="D18" s="68"/>
      <c r="E18" s="72"/>
      <c r="F18" s="73"/>
      <c r="G18" s="74"/>
      <c r="H18" s="70">
        <f>ROUND(E18/X12,1)</f>
        <v>0</v>
      </c>
      <c r="I18" s="70"/>
      <c r="J18" s="70"/>
      <c r="K18" s="58"/>
      <c r="L18" s="58"/>
      <c r="M18" s="58"/>
      <c r="N18" s="58"/>
      <c r="O18" s="58"/>
      <c r="P18" s="58"/>
      <c r="Q18" s="58"/>
      <c r="R18" s="58"/>
      <c r="S18" s="58"/>
    </row>
    <row r="19" spans="2:25" ht="19.5" thickTop="1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2:25">
      <c r="B20" s="69" t="s">
        <v>99</v>
      </c>
      <c r="C20" s="69"/>
      <c r="D20" s="69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2:25" ht="5.25" customHeight="1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2:25" ht="39.75" customHeight="1" thickBot="1">
      <c r="B22" s="58"/>
      <c r="C22" s="58"/>
      <c r="D22" s="59"/>
      <c r="E22" s="71" t="s">
        <v>115</v>
      </c>
      <c r="F22" s="71"/>
      <c r="G22" s="71"/>
      <c r="H22" s="71" t="s">
        <v>103</v>
      </c>
      <c r="I22" s="71"/>
      <c r="J22" s="71"/>
      <c r="K22" s="58"/>
      <c r="L22" s="58"/>
      <c r="M22" s="58"/>
      <c r="N22" s="58"/>
      <c r="O22" s="58"/>
      <c r="P22" s="58"/>
      <c r="Q22" s="58"/>
      <c r="R22" s="58"/>
      <c r="S22" s="58"/>
      <c r="U22" s="75" t="s">
        <v>117</v>
      </c>
      <c r="V22" s="75"/>
      <c r="W22" s="75"/>
    </row>
    <row r="23" spans="2:25" ht="19.5" customHeight="1" thickTop="1" thickBot="1">
      <c r="B23" s="68" t="s">
        <v>101</v>
      </c>
      <c r="C23" s="68"/>
      <c r="D23" s="68"/>
      <c r="E23" s="72"/>
      <c r="F23" s="73"/>
      <c r="G23" s="74"/>
      <c r="H23" s="77" t="e">
        <f>ROUND(E23/X23,2)</f>
        <v>#DIV/0!</v>
      </c>
      <c r="I23" s="78"/>
      <c r="J23" s="78"/>
      <c r="K23" s="58"/>
      <c r="L23" s="58"/>
      <c r="M23" s="58"/>
      <c r="N23" s="58"/>
      <c r="O23" s="58"/>
      <c r="P23" s="58"/>
      <c r="Q23" s="58"/>
      <c r="R23" s="58"/>
      <c r="S23" s="58"/>
      <c r="U23" s="75"/>
      <c r="V23" s="75"/>
      <c r="W23" s="75"/>
      <c r="X23" s="56"/>
      <c r="Y23" t="s">
        <v>105</v>
      </c>
    </row>
    <row r="24" spans="2:25" ht="42" customHeight="1" thickTop="1" thickBot="1">
      <c r="B24" s="82" t="s">
        <v>100</v>
      </c>
      <c r="C24" s="82"/>
      <c r="D24" s="82"/>
      <c r="E24" s="72"/>
      <c r="F24" s="73"/>
      <c r="G24" s="74"/>
      <c r="H24" s="77" t="e">
        <f>ROUND(E24/X23,2)</f>
        <v>#DIV/0!</v>
      </c>
      <c r="I24" s="78"/>
      <c r="J24" s="78"/>
      <c r="K24" s="58"/>
      <c r="L24" s="58"/>
      <c r="M24" s="58"/>
      <c r="N24" s="58"/>
      <c r="O24" s="58"/>
      <c r="P24" s="58"/>
      <c r="Q24" s="58"/>
      <c r="R24" s="58"/>
      <c r="S24" s="58"/>
    </row>
    <row r="25" spans="2:25" ht="20.25" thickTop="1" thickBot="1">
      <c r="B25" s="68" t="s">
        <v>102</v>
      </c>
      <c r="C25" s="68"/>
      <c r="D25" s="68"/>
      <c r="E25" s="72"/>
      <c r="F25" s="73"/>
      <c r="G25" s="74"/>
      <c r="H25" s="77" t="e">
        <f>ROUND(E25/X23,2)</f>
        <v>#DIV/0!</v>
      </c>
      <c r="I25" s="78"/>
      <c r="J25" s="78"/>
      <c r="K25" s="58"/>
      <c r="L25" s="58"/>
      <c r="M25" s="58"/>
      <c r="N25" s="58"/>
      <c r="O25" s="58"/>
      <c r="P25" s="58"/>
      <c r="Q25" s="58"/>
      <c r="R25" s="58"/>
      <c r="S25" s="58"/>
    </row>
    <row r="26" spans="2:25" ht="19.5" thickTop="1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2:25">
      <c r="B27" s="69" t="s">
        <v>104</v>
      </c>
      <c r="C27" s="69"/>
      <c r="D27" s="6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2:25" ht="6" customHeight="1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2:25">
      <c r="B29" s="58"/>
      <c r="C29" s="58"/>
      <c r="D29" s="58"/>
      <c r="E29" s="82" t="s">
        <v>111</v>
      </c>
      <c r="F29" s="83"/>
      <c r="G29" s="83"/>
      <c r="H29" s="65"/>
      <c r="I29" s="66"/>
      <c r="J29" s="66"/>
      <c r="K29" s="58"/>
      <c r="L29" s="58"/>
      <c r="M29" s="58"/>
      <c r="N29" s="58"/>
      <c r="O29" s="58"/>
      <c r="P29" s="58"/>
      <c r="Q29" s="58"/>
      <c r="R29" s="58"/>
      <c r="S29" s="58"/>
    </row>
    <row r="30" spans="2:25" ht="37.5" customHeight="1" thickBot="1">
      <c r="B30" s="58"/>
      <c r="C30" s="58"/>
      <c r="D30" s="58"/>
      <c r="E30" s="83"/>
      <c r="F30" s="83"/>
      <c r="G30" s="83"/>
      <c r="H30" s="66"/>
      <c r="I30" s="66"/>
      <c r="J30" s="66"/>
      <c r="K30" s="58"/>
      <c r="L30" s="58"/>
      <c r="M30" s="58"/>
      <c r="N30" s="58"/>
      <c r="O30" s="58"/>
      <c r="P30" s="58"/>
      <c r="Q30" s="58"/>
      <c r="R30" s="58"/>
      <c r="S30" s="58"/>
    </row>
    <row r="31" spans="2:25" ht="20.25" thickTop="1" thickBot="1">
      <c r="B31" s="60"/>
      <c r="C31" s="60"/>
      <c r="D31" s="60"/>
      <c r="E31" s="79"/>
      <c r="F31" s="80"/>
      <c r="G31" s="81"/>
      <c r="H31" s="67"/>
      <c r="I31" s="67"/>
      <c r="J31" s="67"/>
      <c r="K31" s="58"/>
      <c r="L31" s="58"/>
      <c r="M31" s="58"/>
      <c r="N31" s="58"/>
      <c r="O31" s="58"/>
      <c r="P31" s="58"/>
      <c r="Q31" s="58"/>
      <c r="R31" s="58"/>
      <c r="S31" s="58"/>
    </row>
    <row r="32" spans="2:25" ht="19.5" thickTop="1">
      <c r="B32" s="60"/>
      <c r="C32" s="60"/>
      <c r="D32" s="60"/>
      <c r="E32" s="61"/>
      <c r="F32" s="61"/>
      <c r="G32" s="61"/>
      <c r="H32" s="62"/>
      <c r="I32" s="62"/>
      <c r="J32" s="62"/>
      <c r="K32" s="58"/>
      <c r="L32" s="58"/>
      <c r="M32" s="58"/>
      <c r="N32" s="58"/>
      <c r="O32" s="58"/>
      <c r="P32" s="58"/>
      <c r="Q32" s="58"/>
      <c r="R32" s="58"/>
      <c r="S32" s="58"/>
    </row>
    <row r="33" spans="2:26">
      <c r="B33" s="68" t="s">
        <v>108</v>
      </c>
      <c r="C33" s="68"/>
      <c r="D33" s="6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2:26" ht="6" customHeight="1" thickBot="1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2:26" ht="20.25" thickTop="1" thickBot="1">
      <c r="B35" s="55" t="s">
        <v>14</v>
      </c>
      <c r="C35" s="63"/>
      <c r="D35" s="22"/>
      <c r="E35" s="63"/>
      <c r="F35" s="64"/>
      <c r="G35" s="55" t="s">
        <v>15</v>
      </c>
      <c r="H35" s="55"/>
      <c r="I35" s="22"/>
      <c r="J35" s="22"/>
      <c r="K35" s="55" t="s">
        <v>16</v>
      </c>
      <c r="L35" s="22"/>
      <c r="M35" s="22"/>
      <c r="N35" s="22"/>
      <c r="O35" s="64"/>
      <c r="P35" s="55" t="s">
        <v>15</v>
      </c>
      <c r="Q35" s="55"/>
      <c r="R35" s="22"/>
      <c r="S35" s="22"/>
      <c r="T35" s="42"/>
      <c r="U35" s="38"/>
      <c r="V35" s="38" t="s">
        <v>89</v>
      </c>
      <c r="W35" s="38"/>
      <c r="X35" s="38"/>
      <c r="Y35" s="38"/>
      <c r="Z35" s="38"/>
    </row>
    <row r="36" spans="2:26" ht="20.25" thickTop="1" thickBot="1">
      <c r="B36" s="55" t="s">
        <v>17</v>
      </c>
      <c r="C36" s="63"/>
      <c r="D36" s="22"/>
      <c r="E36" s="63"/>
      <c r="F36" s="22"/>
      <c r="G36" s="55"/>
      <c r="H36" s="55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55"/>
      <c r="T36" s="42"/>
      <c r="U36" s="38"/>
      <c r="V36" s="38"/>
      <c r="W36" s="38"/>
      <c r="X36" s="38"/>
      <c r="Y36" s="38"/>
      <c r="Z36" s="38"/>
    </row>
    <row r="37" spans="2:26" ht="20.25" thickTop="1" thickBot="1">
      <c r="B37" s="55" t="s">
        <v>18</v>
      </c>
      <c r="C37" s="63"/>
      <c r="D37" s="22"/>
      <c r="E37" s="63"/>
      <c r="F37" s="22"/>
      <c r="G37" s="55"/>
      <c r="H37" s="55"/>
      <c r="I37" s="22"/>
      <c r="J37" s="22"/>
      <c r="K37" s="22"/>
      <c r="L37" s="64"/>
      <c r="M37" s="55" t="s">
        <v>15</v>
      </c>
      <c r="N37" s="22"/>
      <c r="O37" s="22"/>
      <c r="P37" s="22"/>
      <c r="Q37" s="22"/>
      <c r="R37" s="22"/>
      <c r="S37" s="55"/>
      <c r="T37" s="42"/>
      <c r="U37" s="38"/>
      <c r="V37" s="38"/>
      <c r="W37" s="38"/>
      <c r="X37" s="38"/>
      <c r="Y37" s="38"/>
      <c r="Z37" s="38"/>
    </row>
    <row r="38" spans="2:26" ht="20.25" thickTop="1" thickBot="1">
      <c r="B38" s="55" t="s">
        <v>19</v>
      </c>
      <c r="C38" s="63"/>
      <c r="D38" s="22"/>
      <c r="E38" s="63"/>
      <c r="F38" s="22"/>
      <c r="G38" s="55"/>
      <c r="H38" s="55"/>
      <c r="I38" s="22"/>
      <c r="J38" s="22"/>
      <c r="K38" s="22"/>
      <c r="L38" s="64"/>
      <c r="M38" s="55" t="s">
        <v>15</v>
      </c>
      <c r="N38" s="22"/>
      <c r="O38" s="22"/>
      <c r="P38" s="22"/>
      <c r="Q38" s="22"/>
      <c r="R38" s="22"/>
      <c r="S38" s="55"/>
      <c r="T38" s="42"/>
      <c r="U38" s="38"/>
      <c r="V38" s="38"/>
      <c r="W38" s="38"/>
      <c r="X38" s="38"/>
      <c r="Y38" s="38"/>
      <c r="Z38" s="38"/>
    </row>
    <row r="39" spans="2:26" ht="20.25" thickTop="1" thickBot="1">
      <c r="B39" s="55" t="s">
        <v>107</v>
      </c>
      <c r="C39" s="55"/>
      <c r="D39" s="55"/>
      <c r="E39" s="63"/>
      <c r="F39" s="63"/>
      <c r="G39" s="63"/>
      <c r="H39" s="55"/>
      <c r="I39" s="55"/>
      <c r="J39" s="55"/>
      <c r="K39" s="55"/>
      <c r="L39" s="64"/>
      <c r="M39" s="55" t="s">
        <v>15</v>
      </c>
      <c r="N39" s="22"/>
      <c r="O39" s="22"/>
      <c r="P39" s="22"/>
      <c r="Q39" s="22"/>
      <c r="R39" s="55"/>
      <c r="S39" s="55"/>
      <c r="T39" s="42"/>
      <c r="U39" s="38"/>
      <c r="V39" s="38"/>
      <c r="W39" s="38"/>
      <c r="X39" s="38"/>
      <c r="Y39" s="38"/>
      <c r="Z39" s="38"/>
    </row>
    <row r="40" spans="2:26" ht="19.5" thickTop="1"/>
  </sheetData>
  <mergeCells count="42">
    <mergeCell ref="E18:G18"/>
    <mergeCell ref="H18:J18"/>
    <mergeCell ref="E29:G30"/>
    <mergeCell ref="B24:D24"/>
    <mergeCell ref="B25:D25"/>
    <mergeCell ref="E31:G31"/>
    <mergeCell ref="E24:G24"/>
    <mergeCell ref="H24:J24"/>
    <mergeCell ref="E25:G25"/>
    <mergeCell ref="H25:J25"/>
    <mergeCell ref="U22:W23"/>
    <mergeCell ref="H16:J16"/>
    <mergeCell ref="H17:J17"/>
    <mergeCell ref="U12:W12"/>
    <mergeCell ref="B23:D23"/>
    <mergeCell ref="E22:G22"/>
    <mergeCell ref="H22:J22"/>
    <mergeCell ref="E23:G23"/>
    <mergeCell ref="H23:J23"/>
    <mergeCell ref="B16:D16"/>
    <mergeCell ref="B17:D17"/>
    <mergeCell ref="E15:G15"/>
    <mergeCell ref="E16:G16"/>
    <mergeCell ref="E17:G17"/>
    <mergeCell ref="B12:D12"/>
    <mergeCell ref="B13:D13"/>
    <mergeCell ref="H12:J12"/>
    <mergeCell ref="H13:J13"/>
    <mergeCell ref="H14:J14"/>
    <mergeCell ref="H15:J15"/>
    <mergeCell ref="E11:G11"/>
    <mergeCell ref="H11:J11"/>
    <mergeCell ref="E12:G12"/>
    <mergeCell ref="E13:G13"/>
    <mergeCell ref="E14:G14"/>
    <mergeCell ref="B33:D33"/>
    <mergeCell ref="B27:D27"/>
    <mergeCell ref="B20:D20"/>
    <mergeCell ref="B9:D9"/>
    <mergeCell ref="B14:D14"/>
    <mergeCell ref="B15:D15"/>
    <mergeCell ref="B18:D18"/>
  </mergeCells>
  <phoneticPr fontId="2"/>
  <dataValidations disablePrompts="1" count="1">
    <dataValidation type="list" allowBlank="1" showInputMessage="1" showErrorMessage="1" sqref="L37:L39 F35 O35" xr:uid="{00000000-0002-0000-0000-000000000000}">
      <formula1>$V$35:$V$36</formula1>
    </dataValidation>
  </dataValidations>
  <pageMargins left="0.7" right="0.7" top="0.75" bottom="0.75" header="0.3" footer="0.3"/>
  <pageSetup paperSize="9" scale="9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49"/>
  <sheetViews>
    <sheetView view="pageBreakPreview" topLeftCell="A18" zoomScale="130" zoomScaleNormal="100" zoomScaleSheetLayoutView="130" workbookViewId="0">
      <selection activeCell="Q16" sqref="Q16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109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1">
      <c r="B17" s="42" t="s">
        <v>20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2:21">
      <c r="B18" s="42"/>
      <c r="C18" s="42"/>
      <c r="D18" s="42" t="s">
        <v>21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2:21" ht="19.5" thickBot="1">
      <c r="B19" s="42" t="s">
        <v>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2:21">
      <c r="B20" s="42"/>
      <c r="C20" s="99" t="s">
        <v>23</v>
      </c>
      <c r="D20" s="85"/>
      <c r="E20" s="86"/>
      <c r="F20" s="23" t="s">
        <v>24</v>
      </c>
      <c r="G20" s="87" t="s">
        <v>25</v>
      </c>
      <c r="H20" s="23" t="s">
        <v>26</v>
      </c>
      <c r="I20" s="87" t="s">
        <v>25</v>
      </c>
      <c r="J20" s="24" t="s">
        <v>27</v>
      </c>
      <c r="K20" s="87" t="s">
        <v>25</v>
      </c>
      <c r="L20" s="23" t="s">
        <v>28</v>
      </c>
      <c r="M20" s="88" t="s">
        <v>29</v>
      </c>
      <c r="N20" s="89" t="s">
        <v>30</v>
      </c>
      <c r="O20" s="90"/>
      <c r="P20" s="90"/>
      <c r="Q20" s="48"/>
      <c r="R20" s="91" t="s">
        <v>31</v>
      </c>
      <c r="S20" s="102" t="e">
        <f>IF(AND(+入力シート!F35="",+入力シート!O35="",+入力シート!L37=""),IF(+(+$Q$4+$Q$7+$Q$8+ROUNDDOWN(+$Q$5/3,1)+ROUNDDOWN(+$Q$6/3,1)+ROUNDDOWN(+$Q$12/2.5,1)+ROUNDDOWN(+$Q$13/5,1)-52)&gt;0,+(+$Q$4+$Q$7+$Q$8+ROUNDDOWN(+$Q$5/3,1)+ROUNDDOWN(+$Q$6/3,1)+ROUNDDOWN(+$Q$12/2.5,1)+ROUNDDOWN(+$Q$13/5,1)-52)/16+3,3),"")</f>
        <v>#DIV/0!</v>
      </c>
      <c r="T20" s="103" t="e">
        <f>IF(AND(+#REF!="",+#REF!="",+#REF!=""),IF(+(+$Q$4+$Q$7+$Q$8+ROUNDDOWN(+$Q$5/3,1)+ROUNDDOWN(+$Q$6/3,1)+ROUNDDOWN(+$Q$12/2.5,1)+ROUNDDOWN(+$Q$13/5,1)-52)&gt;0,+(+$Q$4+$Q$7+$Q$8+ROUNDDOWN(+$Q$5/3,1)+ROUNDDOWN(+$Q$6/3,1)+ROUNDDOWN(+$Q$12/2.5,1)+ROUNDDOWN(+$Q$13/5,1)-52)/16+3,3),"")</f>
        <v>#REF!</v>
      </c>
      <c r="U20" s="84" t="s">
        <v>2</v>
      </c>
    </row>
    <row r="21" spans="2:21" ht="19.5" thickBot="1">
      <c r="B21" s="44"/>
      <c r="C21" s="85"/>
      <c r="D21" s="85"/>
      <c r="E21" s="86"/>
      <c r="F21" s="25" t="s">
        <v>32</v>
      </c>
      <c r="G21" s="87"/>
      <c r="H21" s="25" t="s">
        <v>32</v>
      </c>
      <c r="I21" s="87"/>
      <c r="J21" s="25" t="s">
        <v>33</v>
      </c>
      <c r="K21" s="87"/>
      <c r="L21" s="25" t="s">
        <v>34</v>
      </c>
      <c r="M21" s="88"/>
      <c r="N21" s="90"/>
      <c r="O21" s="90"/>
      <c r="P21" s="90"/>
      <c r="Q21" s="48"/>
      <c r="R21" s="91"/>
      <c r="S21" s="104" t="e">
        <f>IF(AND(+#REF!="",+#REF!="",+#REF!=""),IF(+(+$Q$4+$Q$7+$Q$8+ROUNDDOWN(+$Q$5/3,1)+ROUNDDOWN(+$Q$6/3,1)+ROUNDDOWN(+$Q$12/2.5,1)+ROUNDDOWN(+$Q$13/5,1)-52)&gt;0,+(+$Q$4+$Q$7+$Q$8+ROUNDDOWN(+$Q$5/3,1)+ROUNDDOWN(+$Q$6/3,1)+ROUNDDOWN(+$Q$12/2.5,1)+ROUNDDOWN(+$Q$13/5,1)-52)/16+3,3),"")</f>
        <v>#REF!</v>
      </c>
      <c r="T21" s="105" t="e">
        <f>IF(AND(+#REF!="",+#REF!="",+#REF!=""),IF(+(+$Q$4+$Q$7+$Q$8+ROUNDDOWN(+$Q$5/3,1)+ROUNDDOWN(+$Q$6/3,1)+ROUNDDOWN(+$Q$12/2.5,1)+ROUNDDOWN(+$Q$13/5,1)-52)&gt;0,+(+$Q$4+$Q$7+$Q$8+ROUNDDOWN(+$Q$5/3,1)+ROUNDDOWN(+$Q$6/3,1)+ROUNDDOWN(+$Q$12/2.5,1)+ROUNDDOWN(+$Q$13/5,1)-52)/16+3,3),"")</f>
        <v>#REF!</v>
      </c>
      <c r="U21" s="84"/>
    </row>
    <row r="22" spans="2:21">
      <c r="B22" s="47"/>
      <c r="C22" s="47"/>
      <c r="D22" s="47"/>
      <c r="E22" s="52"/>
      <c r="F22" s="26"/>
      <c r="G22" s="52"/>
      <c r="H22" s="26"/>
      <c r="I22" s="27"/>
      <c r="J22" s="45"/>
      <c r="K22" s="52"/>
      <c r="L22" s="52"/>
      <c r="M22" s="26"/>
      <c r="N22" s="52"/>
      <c r="O22" s="45"/>
      <c r="P22" s="48"/>
      <c r="Q22" s="48"/>
      <c r="R22" s="48"/>
      <c r="S22" s="48"/>
      <c r="T22" s="42"/>
      <c r="U22" s="42"/>
    </row>
    <row r="23" spans="2:21" ht="19.5" thickBot="1">
      <c r="B23" s="54" t="s">
        <v>35</v>
      </c>
      <c r="C23" s="54"/>
      <c r="D23" s="54"/>
      <c r="E23" s="52"/>
      <c r="F23" s="52"/>
      <c r="G23" s="52"/>
      <c r="H23" s="26"/>
      <c r="I23" s="52"/>
      <c r="J23" s="26"/>
      <c r="K23" s="26"/>
      <c r="L23" s="52"/>
      <c r="M23" s="45"/>
      <c r="N23" s="45"/>
      <c r="O23" s="28"/>
      <c r="P23" s="42"/>
      <c r="Q23" s="29"/>
      <c r="R23" s="42"/>
      <c r="S23" s="42"/>
      <c r="T23" s="42"/>
      <c r="U23" s="42"/>
    </row>
    <row r="24" spans="2:21">
      <c r="B24" s="42"/>
      <c r="C24" s="84" t="s">
        <v>36</v>
      </c>
      <c r="D24" s="85"/>
      <c r="E24" s="85"/>
      <c r="F24" s="85"/>
      <c r="G24" s="106" t="s">
        <v>25</v>
      </c>
      <c r="H24" s="107" t="s">
        <v>37</v>
      </c>
      <c r="I24" s="108"/>
      <c r="J24" s="109" t="s">
        <v>38</v>
      </c>
      <c r="K24" s="90"/>
      <c r="L24" s="42"/>
      <c r="M24" s="50"/>
      <c r="N24" s="50"/>
      <c r="O24" s="28"/>
      <c r="P24" s="42"/>
      <c r="Q24" s="29"/>
      <c r="R24" s="91" t="s">
        <v>31</v>
      </c>
      <c r="S24" s="92" t="str">
        <f>IF(+入力シート!F35="○",+(+$Q$4+$Q$5+$Q$6+$Q$7+$Q$8+ROUNDDOWN(($Q$12+$Q$13)/2.5,1))/8,"")</f>
        <v/>
      </c>
      <c r="T24" s="93" t="e">
        <f>IF(+#REF!="○",+(+$Q$4+$Q$5+$Q$6+$Q$7+$Q$8+ROUNDDOWN(($Q$12+$Q$13)/2.5,1))/8,"")</f>
        <v>#REF!</v>
      </c>
      <c r="U24" s="84" t="s">
        <v>2</v>
      </c>
    </row>
    <row r="25" spans="2:21" ht="19.5" thickBot="1">
      <c r="B25" s="42"/>
      <c r="C25" s="85"/>
      <c r="D25" s="85"/>
      <c r="E25" s="85"/>
      <c r="F25" s="85"/>
      <c r="G25" s="106"/>
      <c r="H25" s="96" t="s">
        <v>33</v>
      </c>
      <c r="I25" s="97"/>
      <c r="J25" s="110"/>
      <c r="K25" s="90"/>
      <c r="L25" s="42"/>
      <c r="M25" s="50"/>
      <c r="N25" s="50"/>
      <c r="O25" s="28"/>
      <c r="P25" s="42"/>
      <c r="Q25" s="29"/>
      <c r="R25" s="91"/>
      <c r="S25" s="94" t="e">
        <f>IF(+#REF!="○",+(+$Q$4+$Q$5+$Q$6+$Q$7+$Q$8+ROUNDDOWN(($Q$12+$Q$13)/2.5,1))/8,"")</f>
        <v>#REF!</v>
      </c>
      <c r="T25" s="95" t="e">
        <f>IF(+#REF!="○",+(+$Q$4+$Q$5+$Q$6+$Q$7+$Q$8+ROUNDDOWN(($Q$12+$Q$13)/2.5,1))/8,"")</f>
        <v>#REF!</v>
      </c>
      <c r="U25" s="84"/>
    </row>
    <row r="26" spans="2:21">
      <c r="B26" s="43"/>
      <c r="C26" s="43"/>
      <c r="D26" s="43"/>
      <c r="E26" s="42"/>
      <c r="F26" s="42"/>
      <c r="G26" s="42"/>
      <c r="H26" s="26"/>
      <c r="I26" s="52"/>
      <c r="J26" s="50"/>
      <c r="K26" s="50"/>
      <c r="L26" s="54"/>
      <c r="M26" s="45"/>
      <c r="N26" s="45"/>
      <c r="O26" s="28"/>
      <c r="P26" s="42"/>
      <c r="Q26" s="29"/>
      <c r="R26" s="29"/>
      <c r="S26" s="42"/>
      <c r="T26" s="42"/>
      <c r="U26" s="42"/>
    </row>
    <row r="27" spans="2:21">
      <c r="B27" s="98" t="s">
        <v>39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42"/>
      <c r="U27" s="42"/>
    </row>
    <row r="28" spans="2:21" ht="19.5" thickBot="1"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42"/>
      <c r="U28" s="42"/>
    </row>
    <row r="29" spans="2:21">
      <c r="B29" s="42"/>
      <c r="C29" s="99" t="s">
        <v>40</v>
      </c>
      <c r="D29" s="85"/>
      <c r="E29" s="85"/>
      <c r="F29" s="86"/>
      <c r="G29" s="23" t="s">
        <v>24</v>
      </c>
      <c r="H29" s="87" t="s">
        <v>25</v>
      </c>
      <c r="I29" s="23" t="s">
        <v>27</v>
      </c>
      <c r="J29" s="87" t="s">
        <v>25</v>
      </c>
      <c r="K29" s="46" t="s">
        <v>28</v>
      </c>
      <c r="L29" s="88" t="s">
        <v>29</v>
      </c>
      <c r="M29" s="100" t="s">
        <v>30</v>
      </c>
      <c r="N29" s="101"/>
      <c r="O29" s="101"/>
      <c r="P29" s="55"/>
      <c r="Q29" s="55"/>
      <c r="R29" s="91" t="s">
        <v>31</v>
      </c>
      <c r="S29" s="92" t="str">
        <f>IF(+入力シート!L37="○",IF(+(+$Q$4+$Q$6+$Q$7+$Q$8+ROUNDDOWN(+$Q$5/3,1)+ROUNDDOWN(+$Q$12/2.5,1)+ROUNDDOWN(+$Q$13/5,1)-52)&gt;0,+(+$Q$4+$Q$6+$Q$7+$Q$8+ROUNDDOWN(+$Q$5/3,1)+ROUNDDOWN(+$Q$12/2.5,1)+ROUNDDOWN(+$Q$13/5,1)-52)/16+3,3),"")</f>
        <v/>
      </c>
      <c r="T29" s="93" t="e">
        <f>IF(+#REF!="○",IF(+(+$Q$4+$Q$6+$Q$7+$Q$8+ROUNDDOWN(+$Q$5/3,1)+ROUNDDOWN(+$Q$12/2.5,1)+ROUNDDOWN(+$Q$13/5,1)-52)&gt;0,+(+$Q$4+$Q$6+$Q$7+$Q$8+ROUNDDOWN(+$Q$5/3,1)+ROUNDDOWN(+$Q$12/2.5,1)+ROUNDDOWN(+$Q$13/5,1)-52)/16+3,3),"")</f>
        <v>#REF!</v>
      </c>
      <c r="U29" s="84" t="s">
        <v>2</v>
      </c>
    </row>
    <row r="30" spans="2:21" ht="19.5" thickBot="1">
      <c r="B30" s="47"/>
      <c r="C30" s="85"/>
      <c r="D30" s="85"/>
      <c r="E30" s="85"/>
      <c r="F30" s="86"/>
      <c r="G30" s="25" t="s">
        <v>32</v>
      </c>
      <c r="H30" s="87"/>
      <c r="I30" s="25" t="s">
        <v>33</v>
      </c>
      <c r="J30" s="87"/>
      <c r="K30" s="49" t="s">
        <v>34</v>
      </c>
      <c r="L30" s="88"/>
      <c r="M30" s="101"/>
      <c r="N30" s="101"/>
      <c r="O30" s="101"/>
      <c r="P30" s="55"/>
      <c r="Q30" s="55"/>
      <c r="R30" s="91"/>
      <c r="S30" s="94" t="e">
        <f>IF(+#REF!="○",IF(+(+$Q$4+$Q$6+$Q$7+$Q$8+ROUNDDOWN(+$Q$5/3,1)+ROUNDDOWN(+$Q$12/2.5,1)+ROUNDDOWN(+$Q$13/5,1)-52)&gt;0,+(+$Q$4+$Q$6+$Q$7+$Q$8+ROUNDDOWN(+$Q$5/3,1)+ROUNDDOWN(+$Q$12/2.5,1)+ROUNDDOWN(+$Q$13/5,1)-52)/16+3,3),"")</f>
        <v>#REF!</v>
      </c>
      <c r="T30" s="95" t="e">
        <f>IF(+#REF!="○",IF(+(+$Q$4+$Q$6+$Q$7+$Q$8+ROUNDDOWN(+$Q$5/3,1)+ROUNDDOWN(+$Q$12/2.5,1)+ROUNDDOWN(+$Q$13/5,1)-52)&gt;0,+(+$Q$4+$Q$6+$Q$7+$Q$8+ROUNDDOWN(+$Q$5/3,1)+ROUNDDOWN(+$Q$12/2.5,1)+ROUNDDOWN(+$Q$13/5,1)-52)/16+3,3),"")</f>
        <v>#REF!</v>
      </c>
      <c r="U30" s="84"/>
    </row>
    <row r="31" spans="2:21">
      <c r="B31" s="43"/>
      <c r="C31" s="43"/>
      <c r="D31" s="43"/>
      <c r="E31" s="52"/>
      <c r="F31" s="52"/>
      <c r="G31" s="27"/>
      <c r="H31" s="26"/>
      <c r="I31" s="52"/>
      <c r="J31" s="26"/>
      <c r="K31" s="26"/>
      <c r="L31" s="52"/>
      <c r="M31" s="45"/>
      <c r="N31" s="45"/>
      <c r="O31" s="28"/>
      <c r="P31" s="42"/>
      <c r="Q31" s="29"/>
      <c r="R31" s="29"/>
      <c r="S31" s="42"/>
      <c r="T31" s="42"/>
      <c r="U31" s="42"/>
    </row>
    <row r="32" spans="2:21" ht="19.5" thickBot="1">
      <c r="B32" s="54" t="s">
        <v>41</v>
      </c>
      <c r="C32" s="54"/>
      <c r="D32" s="54"/>
      <c r="E32" s="52"/>
      <c r="F32" s="52"/>
      <c r="G32" s="52"/>
      <c r="H32" s="26"/>
      <c r="I32" s="52"/>
      <c r="J32" s="26"/>
      <c r="K32" s="26"/>
      <c r="L32" s="52"/>
      <c r="M32" s="45"/>
      <c r="N32" s="45"/>
      <c r="O32" s="28"/>
      <c r="P32" s="42"/>
      <c r="Q32" s="29"/>
      <c r="R32" s="42"/>
      <c r="S32" s="42"/>
      <c r="T32" s="42"/>
      <c r="U32" s="42"/>
    </row>
    <row r="33" spans="2:21">
      <c r="B33" s="42"/>
      <c r="C33" s="84" t="s">
        <v>23</v>
      </c>
      <c r="D33" s="85"/>
      <c r="E33" s="86"/>
      <c r="F33" s="23" t="s">
        <v>24</v>
      </c>
      <c r="G33" s="87" t="s">
        <v>25</v>
      </c>
      <c r="H33" s="23" t="s">
        <v>26</v>
      </c>
      <c r="I33" s="87" t="s">
        <v>25</v>
      </c>
      <c r="J33" s="46" t="s">
        <v>27</v>
      </c>
      <c r="K33" s="87" t="s">
        <v>25</v>
      </c>
      <c r="L33" s="30" t="s">
        <v>28</v>
      </c>
      <c r="M33" s="88" t="s">
        <v>29</v>
      </c>
      <c r="N33" s="89" t="s">
        <v>42</v>
      </c>
      <c r="O33" s="90"/>
      <c r="P33" s="90"/>
      <c r="Q33" s="55"/>
      <c r="R33" s="91" t="s">
        <v>31</v>
      </c>
      <c r="S33" s="92" t="str">
        <f>IF(+入力シート!L38="○",IF(+(+$Q$4+$Q$7+$Q$8+ROUNDDOWN(+$Q$5/3,1)+ROUNDDOWN(+$Q$6/3,1)+ROUNDDOWN(+$Q$12/2.5,1)+ROUNDDOWN(+$Q$13/5,1)-36)&gt;0,+(+$Q$4+$Q$7+$Q$8+ROUNDDOWN(+$Q$5/3,1)+ROUNDDOWN(+$Q$6/3,1)+ROUNDDOWN(+$Q$12/2.5,1)+ROUNDDOWN(+$Q$13/5,1)-36)/16+2,2),"")</f>
        <v/>
      </c>
      <c r="T33" s="93"/>
      <c r="U33" s="84" t="s">
        <v>2</v>
      </c>
    </row>
    <row r="34" spans="2:21" ht="19.5" thickBot="1">
      <c r="B34" s="43"/>
      <c r="C34" s="85"/>
      <c r="D34" s="85"/>
      <c r="E34" s="86"/>
      <c r="F34" s="25" t="s">
        <v>32</v>
      </c>
      <c r="G34" s="87"/>
      <c r="H34" s="25" t="s">
        <v>32</v>
      </c>
      <c r="I34" s="87"/>
      <c r="J34" s="49" t="s">
        <v>33</v>
      </c>
      <c r="K34" s="87"/>
      <c r="L34" s="49" t="s">
        <v>34</v>
      </c>
      <c r="M34" s="88"/>
      <c r="N34" s="90"/>
      <c r="O34" s="90"/>
      <c r="P34" s="90"/>
      <c r="Q34" s="55"/>
      <c r="R34" s="91"/>
      <c r="S34" s="94"/>
      <c r="T34" s="95"/>
      <c r="U34" s="84"/>
    </row>
    <row r="35" spans="2:21">
      <c r="B35" s="42"/>
      <c r="C35" s="42"/>
      <c r="D35" s="42"/>
      <c r="E35" s="31"/>
      <c r="F35" s="31"/>
      <c r="G35" s="31"/>
      <c r="H35" s="31"/>
      <c r="I35" s="26"/>
      <c r="J35" s="32"/>
      <c r="K35" s="32"/>
      <c r="L35" s="32"/>
      <c r="M35" s="42"/>
      <c r="N35" s="42"/>
      <c r="O35" s="42"/>
      <c r="P35" s="42"/>
      <c r="Q35" s="29"/>
      <c r="R35" s="42"/>
      <c r="S35" s="42"/>
      <c r="T35" s="42"/>
      <c r="U35" s="42"/>
    </row>
    <row r="49" spans="21:21">
      <c r="U49" s="39" t="s">
        <v>90</v>
      </c>
    </row>
  </sheetData>
  <mergeCells count="46">
    <mergeCell ref="Q9:R9"/>
    <mergeCell ref="Q4:R4"/>
    <mergeCell ref="Q5:R5"/>
    <mergeCell ref="Q6:R6"/>
    <mergeCell ref="Q7:R7"/>
    <mergeCell ref="Q8:R8"/>
    <mergeCell ref="Q10:R10"/>
    <mergeCell ref="Q12:R12"/>
    <mergeCell ref="Q13:R13"/>
    <mergeCell ref="Q14:R14"/>
    <mergeCell ref="Q15:R15"/>
    <mergeCell ref="R20:R21"/>
    <mergeCell ref="S20:T21"/>
    <mergeCell ref="U20:U21"/>
    <mergeCell ref="C24:F25"/>
    <mergeCell ref="G24:G25"/>
    <mergeCell ref="H24:I24"/>
    <mergeCell ref="J24:K25"/>
    <mergeCell ref="R24:R25"/>
    <mergeCell ref="S24:T25"/>
    <mergeCell ref="U24:U25"/>
    <mergeCell ref="C20:E21"/>
    <mergeCell ref="G20:G21"/>
    <mergeCell ref="I20:I21"/>
    <mergeCell ref="K20:K21"/>
    <mergeCell ref="M20:M21"/>
    <mergeCell ref="N20:P21"/>
    <mergeCell ref="H25:I25"/>
    <mergeCell ref="B27:S28"/>
    <mergeCell ref="C29:F30"/>
    <mergeCell ref="H29:H30"/>
    <mergeCell ref="J29:J30"/>
    <mergeCell ref="L29:L30"/>
    <mergeCell ref="M29:O30"/>
    <mergeCell ref="R29:R30"/>
    <mergeCell ref="S29:T30"/>
    <mergeCell ref="U29:U30"/>
    <mergeCell ref="C33:E34"/>
    <mergeCell ref="G33:G34"/>
    <mergeCell ref="I33:I34"/>
    <mergeCell ref="K33:K34"/>
    <mergeCell ref="M33:M34"/>
    <mergeCell ref="N33:P34"/>
    <mergeCell ref="R33:R34"/>
    <mergeCell ref="S33:T34"/>
    <mergeCell ref="U33:U34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44"/>
  <sheetViews>
    <sheetView view="pageBreakPreview" topLeftCell="A18" zoomScale="130" zoomScaleNormal="100" zoomScaleSheetLayoutView="130" workbookViewId="0">
      <selection activeCell="Q16" sqref="Q16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1">
      <c r="B17" s="42" t="s">
        <v>43</v>
      </c>
      <c r="C17" s="42"/>
      <c r="D17" s="42"/>
      <c r="E17" s="48"/>
      <c r="F17" s="48"/>
      <c r="G17" s="48"/>
      <c r="H17" s="31"/>
      <c r="I17" s="26"/>
      <c r="J17" s="32"/>
      <c r="K17" s="32"/>
      <c r="L17" s="32"/>
      <c r="M17" s="42"/>
      <c r="N17" s="42"/>
      <c r="O17" s="42"/>
      <c r="P17" s="42"/>
      <c r="Q17" s="29"/>
      <c r="R17" s="42"/>
      <c r="S17" s="42"/>
      <c r="T17" s="42"/>
      <c r="U17" s="42"/>
    </row>
    <row r="18" spans="2:21" ht="19.5" thickBot="1">
      <c r="B18" s="57" t="s">
        <v>22</v>
      </c>
      <c r="C18" s="42"/>
      <c r="D18" s="42"/>
      <c r="E18" s="42"/>
      <c r="F18" s="42"/>
      <c r="G18" s="42"/>
      <c r="H18" s="42"/>
      <c r="I18" s="42"/>
      <c r="J18" s="3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2:21">
      <c r="B19" s="42"/>
      <c r="C19" s="51" t="s">
        <v>44</v>
      </c>
      <c r="D19" s="106" t="s">
        <v>31</v>
      </c>
      <c r="E19" s="106" t="s">
        <v>45</v>
      </c>
      <c r="F19" s="106"/>
      <c r="G19" s="51" t="s">
        <v>46</v>
      </c>
      <c r="H19" s="106" t="s">
        <v>31</v>
      </c>
      <c r="I19" s="106" t="s">
        <v>47</v>
      </c>
      <c r="J19" s="32"/>
      <c r="K19" s="42"/>
      <c r="L19" s="42"/>
      <c r="M19" s="106"/>
      <c r="N19" s="106" t="s">
        <v>48</v>
      </c>
      <c r="O19" s="84" t="s">
        <v>49</v>
      </c>
      <c r="P19" s="106" t="s">
        <v>50</v>
      </c>
      <c r="Q19" s="106"/>
      <c r="R19" s="91" t="s">
        <v>31</v>
      </c>
      <c r="S19" s="92" t="e">
        <f>IF(AND(+入力シート!F35="",+入力シート!O35="",+入力シート!L37=""),ROUNDUP(+$Q$10/16,0)+ROUNDUP(+$Q$14/20,0),"")</f>
        <v>#DIV/0!</v>
      </c>
      <c r="T19" s="115" t="e">
        <f>IF(AND(+#REF!="",+#REF!="",+#REF!=""),ROUNDUP(+$Q$10/16,0)+ROUNDUP(+$Q$14/20,0),"")</f>
        <v>#REF!</v>
      </c>
      <c r="U19" s="84" t="s">
        <v>2</v>
      </c>
    </row>
    <row r="20" spans="2:21" ht="19.5" thickBot="1">
      <c r="B20" s="42"/>
      <c r="C20" s="52" t="s">
        <v>51</v>
      </c>
      <c r="D20" s="106"/>
      <c r="E20" s="106"/>
      <c r="F20" s="106"/>
      <c r="G20" s="53" t="s">
        <v>52</v>
      </c>
      <c r="H20" s="106"/>
      <c r="I20" s="106"/>
      <c r="J20" s="32"/>
      <c r="K20" s="42"/>
      <c r="L20" s="42"/>
      <c r="M20" s="120"/>
      <c r="N20" s="106"/>
      <c r="O20" s="84"/>
      <c r="P20" s="106"/>
      <c r="Q20" s="120"/>
      <c r="R20" s="91"/>
      <c r="S20" s="116" t="e">
        <f>IF(AND(+#REF!="",+#REF!="",+#REF!=""),ROUNDUP(+$Q$10/16,0)+ROUNDUP(+$Q$14/20,0),"")</f>
        <v>#REF!</v>
      </c>
      <c r="T20" s="117" t="e">
        <f>IF(AND(+#REF!="",+#REF!="",+#REF!=""),ROUNDUP(+$Q$10/16,0)+ROUNDUP(+$Q$14/20,0),"")</f>
        <v>#REF!</v>
      </c>
      <c r="U20" s="84"/>
    </row>
    <row r="21" spans="2:21">
      <c r="B21" s="42"/>
      <c r="C21" s="26"/>
      <c r="D21" s="26"/>
      <c r="E21" s="52"/>
      <c r="F21" s="52"/>
      <c r="G21" s="45"/>
      <c r="H21" s="45"/>
      <c r="I21" s="52"/>
      <c r="J21" s="32"/>
      <c r="K21" s="42"/>
      <c r="L21" s="42"/>
      <c r="M21" s="42"/>
      <c r="N21" s="29"/>
      <c r="O21" s="42"/>
      <c r="P21" s="42"/>
      <c r="Q21" s="29"/>
      <c r="R21" s="42"/>
      <c r="S21" s="42"/>
      <c r="T21" s="42"/>
      <c r="U21" s="42"/>
    </row>
    <row r="22" spans="2:21" ht="19.5" thickBot="1">
      <c r="B22" s="54" t="s">
        <v>35</v>
      </c>
      <c r="C22" s="42"/>
      <c r="D22" s="42"/>
      <c r="E22" s="42"/>
      <c r="F22" s="52"/>
      <c r="G22" s="52"/>
      <c r="H22" s="45"/>
      <c r="I22" s="52"/>
      <c r="J22" s="32"/>
      <c r="K22" s="32"/>
      <c r="L22" s="42"/>
      <c r="M22" s="42"/>
      <c r="N22" s="29"/>
      <c r="O22" s="42"/>
      <c r="P22" s="42"/>
      <c r="Q22" s="29"/>
      <c r="R22" s="42"/>
      <c r="S22" s="42"/>
      <c r="T22" s="42"/>
      <c r="U22" s="42"/>
    </row>
    <row r="23" spans="2:21">
      <c r="B23" s="32"/>
      <c r="C23" s="51" t="s">
        <v>44</v>
      </c>
      <c r="D23" s="106" t="s">
        <v>31</v>
      </c>
      <c r="E23" s="106" t="s">
        <v>45</v>
      </c>
      <c r="F23" s="106"/>
      <c r="G23" s="51" t="s">
        <v>46</v>
      </c>
      <c r="H23" s="106" t="s">
        <v>31</v>
      </c>
      <c r="I23" s="106" t="s">
        <v>47</v>
      </c>
      <c r="J23" s="32"/>
      <c r="K23" s="32"/>
      <c r="L23" s="42"/>
      <c r="M23" s="106"/>
      <c r="N23" s="106" t="s">
        <v>48</v>
      </c>
      <c r="O23" s="85" t="s">
        <v>49</v>
      </c>
      <c r="P23" s="106" t="s">
        <v>50</v>
      </c>
      <c r="Q23" s="106"/>
      <c r="R23" s="91" t="s">
        <v>31</v>
      </c>
      <c r="S23" s="121" t="str">
        <f>IF(+入力シート!F35="○",ROUNDUP(+$Q$10/8,0)+ROUNDUP(+$Q$14/20,0),"")</f>
        <v/>
      </c>
      <c r="T23" s="115" t="e">
        <f>IF(+#REF!="○",ROUNDUP(+$Q$10/8,0)+ROUNDUP(+$Q$14/20,0),"")</f>
        <v>#REF!</v>
      </c>
      <c r="U23" s="84" t="s">
        <v>2</v>
      </c>
    </row>
    <row r="24" spans="2:21" ht="19.5" thickBot="1">
      <c r="B24" s="32"/>
      <c r="C24" s="52" t="s">
        <v>53</v>
      </c>
      <c r="D24" s="106"/>
      <c r="E24" s="106"/>
      <c r="F24" s="106"/>
      <c r="G24" s="53" t="s">
        <v>52</v>
      </c>
      <c r="H24" s="106"/>
      <c r="I24" s="106"/>
      <c r="J24" s="32"/>
      <c r="K24" s="32"/>
      <c r="L24" s="42"/>
      <c r="M24" s="120"/>
      <c r="N24" s="106"/>
      <c r="O24" s="85"/>
      <c r="P24" s="106"/>
      <c r="Q24" s="120"/>
      <c r="R24" s="91"/>
      <c r="S24" s="116" t="e">
        <f>IF(+#REF!="○",ROUNDUP(+$Q$10/8,0)+ROUNDUP(+$Q$14/20,0),"")</f>
        <v>#REF!</v>
      </c>
      <c r="T24" s="117" t="e">
        <f>IF(+#REF!="○",ROUNDUP(+$Q$10/8,0)+ROUNDUP(+$Q$14/20,0),"")</f>
        <v>#REF!</v>
      </c>
      <c r="U24" s="84"/>
    </row>
    <row r="25" spans="2:21">
      <c r="B25" s="32"/>
      <c r="C25" s="41"/>
      <c r="D25" s="41"/>
      <c r="E25" s="52"/>
      <c r="F25" s="45"/>
      <c r="G25" s="55"/>
      <c r="H25" s="55"/>
      <c r="I25" s="52"/>
      <c r="J25" s="32"/>
      <c r="K25" s="3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2:21" ht="19.5" thickBot="1">
      <c r="B26" s="54" t="s">
        <v>54</v>
      </c>
      <c r="C26" s="42"/>
      <c r="D26" s="42"/>
      <c r="E26" s="42"/>
      <c r="F26" s="42"/>
      <c r="G26" s="29"/>
      <c r="H26" s="42"/>
      <c r="I26" s="52"/>
      <c r="J26" s="32"/>
      <c r="K26" s="3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2:21">
      <c r="B27" s="84" t="s">
        <v>55</v>
      </c>
      <c r="C27" s="122" t="s">
        <v>56</v>
      </c>
      <c r="D27" s="123"/>
      <c r="E27" s="106" t="s">
        <v>57</v>
      </c>
      <c r="F27" s="124" t="s">
        <v>32</v>
      </c>
      <c r="G27" s="106" t="s">
        <v>25</v>
      </c>
      <c r="H27" s="51" t="s">
        <v>46</v>
      </c>
      <c r="I27" s="52"/>
      <c r="J27" s="32"/>
      <c r="K27" s="32"/>
      <c r="L27" s="42"/>
      <c r="M27" s="42"/>
      <c r="N27" s="42"/>
      <c r="O27" s="42"/>
      <c r="P27" s="42"/>
      <c r="Q27" s="42"/>
      <c r="R27" s="91" t="s">
        <v>31</v>
      </c>
      <c r="S27" s="92" t="str">
        <f>IF(+入力シート!O35="○",+IF(+(+$Q$10-52)/16&gt;0,+(+ROUNDUP((+$Q$10-52)/16,0)+3+ROUNDUP(+$Q$14/20,0)),3+ROUNDUP(+$Q$14/20,0)),"")</f>
        <v/>
      </c>
      <c r="T27" s="115"/>
      <c r="U27" s="84" t="s">
        <v>2</v>
      </c>
    </row>
    <row r="28" spans="2:21" ht="19.5" thickBot="1">
      <c r="B28" s="84"/>
      <c r="C28" s="118" t="s">
        <v>51</v>
      </c>
      <c r="D28" s="119"/>
      <c r="E28" s="106"/>
      <c r="F28" s="124"/>
      <c r="G28" s="106"/>
      <c r="H28" s="53" t="s">
        <v>52</v>
      </c>
      <c r="I28" s="52"/>
      <c r="J28" s="32"/>
      <c r="K28" s="32"/>
      <c r="L28" s="42"/>
      <c r="M28" s="42"/>
      <c r="N28" s="42"/>
      <c r="O28" s="42"/>
      <c r="P28" s="42"/>
      <c r="Q28" s="42"/>
      <c r="R28" s="91"/>
      <c r="S28" s="116"/>
      <c r="T28" s="117"/>
      <c r="U28" s="84"/>
    </row>
    <row r="29" spans="2:21">
      <c r="B29" s="43"/>
      <c r="C29" s="52"/>
      <c r="D29" s="33"/>
      <c r="E29" s="45"/>
      <c r="F29" s="52"/>
      <c r="G29" s="45"/>
      <c r="H29" s="52"/>
      <c r="I29" s="52"/>
      <c r="J29" s="32"/>
      <c r="K29" s="32"/>
      <c r="L29" s="42"/>
      <c r="M29" s="42"/>
      <c r="N29" s="42"/>
      <c r="O29" s="42"/>
      <c r="P29" s="42"/>
      <c r="Q29" s="42"/>
      <c r="R29" s="42"/>
      <c r="S29" s="55"/>
      <c r="T29" s="55"/>
      <c r="U29" s="43"/>
    </row>
    <row r="44" spans="21:21">
      <c r="U44" s="39" t="s">
        <v>90</v>
      </c>
    </row>
  </sheetData>
  <mergeCells count="46">
    <mergeCell ref="Q9:R9"/>
    <mergeCell ref="Q4:R4"/>
    <mergeCell ref="Q5:R5"/>
    <mergeCell ref="Q6:R6"/>
    <mergeCell ref="Q7:R7"/>
    <mergeCell ref="Q8:R8"/>
    <mergeCell ref="M19:M20"/>
    <mergeCell ref="Q10:R10"/>
    <mergeCell ref="Q12:R12"/>
    <mergeCell ref="Q13:R13"/>
    <mergeCell ref="Q14:R14"/>
    <mergeCell ref="Q15:R15"/>
    <mergeCell ref="D19:D20"/>
    <mergeCell ref="E19:E20"/>
    <mergeCell ref="F19:F20"/>
    <mergeCell ref="H19:H20"/>
    <mergeCell ref="I19:I20"/>
    <mergeCell ref="U19:U20"/>
    <mergeCell ref="D23:D24"/>
    <mergeCell ref="E23:E24"/>
    <mergeCell ref="F23:F24"/>
    <mergeCell ref="H23:H24"/>
    <mergeCell ref="I23:I24"/>
    <mergeCell ref="M23:M24"/>
    <mergeCell ref="N23:N24"/>
    <mergeCell ref="O23:O24"/>
    <mergeCell ref="P23:P24"/>
    <mergeCell ref="N19:N20"/>
    <mergeCell ref="O19:O20"/>
    <mergeCell ref="P19:P20"/>
    <mergeCell ref="Q19:Q20"/>
    <mergeCell ref="R19:R20"/>
    <mergeCell ref="S19:T20"/>
    <mergeCell ref="B27:B28"/>
    <mergeCell ref="C27:D27"/>
    <mergeCell ref="E27:E28"/>
    <mergeCell ref="F27:F28"/>
    <mergeCell ref="G27:G28"/>
    <mergeCell ref="S27:T28"/>
    <mergeCell ref="U27:U28"/>
    <mergeCell ref="C28:D28"/>
    <mergeCell ref="Q23:Q24"/>
    <mergeCell ref="R23:R24"/>
    <mergeCell ref="S23:T24"/>
    <mergeCell ref="U23:U24"/>
    <mergeCell ref="R27:R28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63"/>
  <sheetViews>
    <sheetView view="pageBreakPreview" zoomScale="130" zoomScaleNormal="100" zoomScaleSheetLayoutView="130" workbookViewId="0">
      <selection activeCell="K24" sqref="K24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1">
      <c r="B17" s="42" t="s">
        <v>58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29"/>
      <c r="R17" s="42"/>
      <c r="S17" s="42"/>
      <c r="T17" s="42"/>
      <c r="U17" s="42"/>
    </row>
    <row r="18" spans="2:21">
      <c r="B18" s="42" t="s">
        <v>59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29"/>
      <c r="R18" s="42"/>
      <c r="S18" s="42"/>
      <c r="T18" s="42"/>
      <c r="U18" s="42"/>
    </row>
    <row r="19" spans="2:21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9"/>
      <c r="R19" s="42"/>
      <c r="S19" s="42"/>
      <c r="T19" s="42"/>
      <c r="U19" s="42"/>
    </row>
    <row r="20" spans="2:21">
      <c r="B20" s="42" t="s">
        <v>22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29"/>
      <c r="R20" s="42"/>
      <c r="S20" s="42"/>
      <c r="T20" s="42"/>
      <c r="U20" s="42"/>
    </row>
    <row r="21" spans="2:21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29"/>
      <c r="R21" s="42"/>
      <c r="S21" s="42"/>
      <c r="T21" s="42"/>
      <c r="U21" s="42"/>
    </row>
    <row r="22" spans="2:21">
      <c r="B22" s="42"/>
      <c r="C22" s="100" t="s">
        <v>60</v>
      </c>
      <c r="D22" s="140"/>
      <c r="E22" s="107" t="s">
        <v>61</v>
      </c>
      <c r="F22" s="108"/>
      <c r="G22" s="106" t="s">
        <v>25</v>
      </c>
      <c r="H22" s="23" t="s">
        <v>62</v>
      </c>
      <c r="I22" s="106" t="s">
        <v>25</v>
      </c>
      <c r="J22" s="23" t="s">
        <v>63</v>
      </c>
      <c r="K22" s="106" t="s">
        <v>25</v>
      </c>
      <c r="L22" s="23" t="s">
        <v>26</v>
      </c>
      <c r="M22" s="106" t="s">
        <v>25</v>
      </c>
      <c r="N22" s="23" t="s">
        <v>64</v>
      </c>
      <c r="O22" s="106" t="s">
        <v>31</v>
      </c>
      <c r="P22" s="106" t="s">
        <v>45</v>
      </c>
      <c r="Q22" s="106"/>
      <c r="R22" s="106"/>
      <c r="S22" s="42"/>
      <c r="T22" s="42"/>
      <c r="U22" s="42"/>
    </row>
    <row r="23" spans="2:21">
      <c r="B23" s="47"/>
      <c r="C23" s="90"/>
      <c r="D23" s="140"/>
      <c r="E23" s="96" t="s">
        <v>32</v>
      </c>
      <c r="F23" s="97"/>
      <c r="G23" s="106"/>
      <c r="H23" s="25" t="s">
        <v>32</v>
      </c>
      <c r="I23" s="106"/>
      <c r="J23" s="25" t="s">
        <v>65</v>
      </c>
      <c r="K23" s="106"/>
      <c r="L23" s="25" t="s">
        <v>65</v>
      </c>
      <c r="M23" s="106"/>
      <c r="N23" s="25" t="s">
        <v>65</v>
      </c>
      <c r="O23" s="106"/>
      <c r="P23" s="106"/>
      <c r="Q23" s="106"/>
      <c r="R23" s="106"/>
      <c r="S23" s="42"/>
      <c r="T23" s="42"/>
      <c r="U23" s="42"/>
    </row>
    <row r="24" spans="2:21" ht="19.5" thickBo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29"/>
      <c r="R24" s="42"/>
      <c r="S24" s="42"/>
      <c r="T24" s="42"/>
      <c r="U24" s="42"/>
    </row>
    <row r="25" spans="2:21">
      <c r="B25" s="42"/>
      <c r="C25" s="129" t="s">
        <v>66</v>
      </c>
      <c r="D25" s="90"/>
      <c r="E25" s="107" t="s">
        <v>67</v>
      </c>
      <c r="F25" s="130"/>
      <c r="G25" s="106" t="s">
        <v>31</v>
      </c>
      <c r="H25" s="106" t="s">
        <v>47</v>
      </c>
      <c r="I25" s="42"/>
      <c r="J25" s="42"/>
      <c r="K25" s="42"/>
      <c r="L25" s="42"/>
      <c r="M25" s="42"/>
      <c r="N25" s="106" t="s">
        <v>48</v>
      </c>
      <c r="O25" s="85" t="s">
        <v>49</v>
      </c>
      <c r="P25" s="106" t="s">
        <v>50</v>
      </c>
      <c r="Q25" s="106"/>
      <c r="R25" s="91" t="s">
        <v>31</v>
      </c>
      <c r="S25" s="121" t="e">
        <f>IF(AND(+入力シート!F35="",+入力シート!O35="",+入力シート!L37="",+入力シート!L39=""),ROUNDUP(+ROUNDDOWN(+(+$Q$4+$Q$9+$Q$10)/3,1)+ROUNDDOWN(+$Q$8/3,1)+ROUNDDOWN(+$Q$5/4,1)+ROUNDDOWN(+$Q$6/4,1)+ROUNDDOWN(+$Q$7/4,1),0)+ROUNDUP(+ROUNDDOWN(+(+$Q$12+$Q$13+$Q$14)/30,1),0),"")</f>
        <v>#DIV/0!</v>
      </c>
      <c r="T25" s="115" t="e">
        <f>IF(AND(+#REF!="",+#REF!="",+#REF!="",+#REF!=""),ROUNDUP(+ROUNDDOWN(+(+$Q$4+$Q$9+$Q$10)/3,1)+ROUNDDOWN(+$Q$8/3,1)+ROUNDDOWN(+$Q$5/4,1)+ROUNDDOWN(+$Q$6/4,1)+ROUNDDOWN(+$Q$7/4,1),0)+ROUNDUP(+ROUNDDOWN(+(+$Q$12+$Q$13+$Q$14)/30,1),0),"")</f>
        <v>#REF!</v>
      </c>
      <c r="U25" s="84" t="s">
        <v>2</v>
      </c>
    </row>
    <row r="26" spans="2:21" ht="19.5" thickBot="1">
      <c r="B26" s="43"/>
      <c r="C26" s="90"/>
      <c r="D26" s="90"/>
      <c r="E26" s="96" t="s">
        <v>68</v>
      </c>
      <c r="F26" s="128"/>
      <c r="G26" s="106"/>
      <c r="H26" s="106"/>
      <c r="I26" s="42"/>
      <c r="J26" s="42"/>
      <c r="K26" s="42"/>
      <c r="L26" s="42"/>
      <c r="M26" s="42"/>
      <c r="N26" s="106"/>
      <c r="O26" s="85"/>
      <c r="P26" s="106"/>
      <c r="Q26" s="120"/>
      <c r="R26" s="91"/>
      <c r="S26" s="116" t="e">
        <f>IF(AND(+#REF!="",+#REF!="",+#REF!="",+#REF!=""),ROUNDUP(+ROUNDDOWN(+(+$Q$4+$Q$9+$Q$10)/3,1)+ROUNDDOWN(+$Q$8/3,1)+ROUNDDOWN(+$Q$5/4,1)+ROUNDDOWN(+$Q$6/4,1)+ROUNDDOWN(+$Q$7/4,1),0)+ROUNDUP(+ROUNDDOWN(+(+$Q$12+$Q$13+$Q$14)/30,1),0),"")</f>
        <v>#REF!</v>
      </c>
      <c r="T26" s="117" t="e">
        <f>IF(AND(+#REF!="",+#REF!="",+#REF!="",+#REF!=""),ROUNDUP(+ROUNDDOWN(+(+$Q$4+$Q$9+$Q$10)/3,1)+ROUNDDOWN(+$Q$8/3,1)+ROUNDDOWN(+$Q$5/4,1)+ROUNDDOWN(+$Q$6/4,1)+ROUNDDOWN(+$Q$7/4,1),0)+ROUNDUP(+ROUNDDOWN(+(+$Q$12+$Q$13+$Q$14)/30,1),0),"")</f>
        <v>#REF!</v>
      </c>
      <c r="U26" s="84"/>
    </row>
    <row r="27" spans="2:21" ht="19.5" thickBot="1">
      <c r="B27" s="26"/>
      <c r="C27" s="26"/>
      <c r="D27" s="26"/>
      <c r="E27" s="52"/>
      <c r="F27" s="52"/>
      <c r="G27" s="52"/>
      <c r="H27" s="42"/>
      <c r="I27" s="42"/>
      <c r="J27" s="42"/>
      <c r="K27" s="42"/>
      <c r="L27" s="42"/>
      <c r="M27" s="42"/>
      <c r="N27" s="42"/>
      <c r="O27" s="42"/>
      <c r="P27" s="42"/>
      <c r="Q27" s="29"/>
      <c r="R27" s="42"/>
      <c r="S27" s="42"/>
      <c r="T27" s="42"/>
      <c r="U27" s="42"/>
    </row>
    <row r="28" spans="2:21">
      <c r="B28" s="26"/>
      <c r="C28" s="42" t="s">
        <v>113</v>
      </c>
      <c r="D28" s="26"/>
      <c r="E28" s="52"/>
      <c r="F28" s="52"/>
      <c r="G28" s="52"/>
      <c r="H28" s="42"/>
      <c r="I28" s="42"/>
      <c r="J28" s="42"/>
      <c r="K28" s="42"/>
      <c r="L28" s="42"/>
      <c r="M28" s="42"/>
      <c r="N28" s="42"/>
      <c r="O28" s="42"/>
      <c r="P28" s="42"/>
      <c r="Q28" s="29"/>
      <c r="R28" s="43" t="s">
        <v>69</v>
      </c>
      <c r="S28" s="134" t="str">
        <f>IF(+入力シート!L39="○",ROUNDUP(+ROUNDDOWN(+(+$Q$4+$Q$9+$Q$10)/3,1)+ROUNDDOWN(+$Q$8/3,1)+ROUNDDOWN(+$Q$5/6,1)+ROUNDDOWN(+$Q$6/4,1)+ROUNDDOWN(+$Q$7/4,1),0)+ROUNDUP(+ROUNDDOWN(+(+$Q$12+$Q$13+$Q$14)/30,1),0),"")</f>
        <v/>
      </c>
      <c r="T28" s="135" t="e">
        <f>IF(+#REF!="○",ROUNDUP(+ROUNDDOWN(+(+$Q$4+$Q$9+$Q$10)/3,1)+ROUNDDOWN(+$Q$8/3,1)+ROUNDDOWN(+$Q$5/6,1)+ROUNDDOWN(+$Q$6/4,1)+ROUNDDOWN(+$Q$7/4,1),0)+ROUNDUP(+ROUNDDOWN(+(+$Q$12+$Q$13+$Q$14)/30,1),0),"")</f>
        <v>#REF!</v>
      </c>
      <c r="U28" s="84" t="s">
        <v>2</v>
      </c>
    </row>
    <row r="29" spans="2:21" ht="19.5" thickBot="1">
      <c r="B29" s="26"/>
      <c r="C29" s="42" t="s">
        <v>112</v>
      </c>
      <c r="D29" s="26"/>
      <c r="E29" s="52"/>
      <c r="F29" s="52"/>
      <c r="G29" s="52"/>
      <c r="H29" s="42"/>
      <c r="I29" s="42"/>
      <c r="J29" s="42"/>
      <c r="K29" s="42"/>
      <c r="L29" s="42"/>
      <c r="M29" s="42"/>
      <c r="N29" s="42"/>
      <c r="O29" s="42"/>
      <c r="P29" s="42"/>
      <c r="Q29" s="29"/>
      <c r="R29" s="42"/>
      <c r="S29" s="136" t="e">
        <f>IF(+#REF!="○",ROUNDUP(+ROUNDDOWN(+(+$Q$4+$Q$9+$Q$10)/3,1)+ROUNDDOWN(+$Q$8/3,1)+ROUNDDOWN(+$Q$5/6,1)+ROUNDDOWN(+$Q$6/4,1)+ROUNDDOWN(+$Q$7/4,1),0)+ROUNDUP(+ROUNDDOWN(+(+$Q$12+$Q$13+$Q$14)/30,1),0),"")</f>
        <v>#REF!</v>
      </c>
      <c r="T29" s="137" t="e">
        <f>IF(+#REF!="○",ROUNDUP(+ROUNDDOWN(+(+$Q$4+$Q$9+$Q$10)/3,1)+ROUNDDOWN(+$Q$8/3,1)+ROUNDDOWN(+$Q$5/6,1)+ROUNDDOWN(+$Q$6/4,1)+ROUNDDOWN(+$Q$7/4,1),0)+ROUNDUP(+ROUNDDOWN(+(+$Q$12+$Q$13+$Q$14)/30,1),0),"")</f>
        <v>#REF!</v>
      </c>
      <c r="U29" s="84"/>
    </row>
    <row r="30" spans="2:21">
      <c r="B30" s="26"/>
      <c r="C30" s="26"/>
      <c r="D30" s="26"/>
      <c r="E30" s="52"/>
      <c r="F30" s="52"/>
      <c r="G30" s="52"/>
      <c r="H30" s="42"/>
      <c r="I30" s="42"/>
      <c r="J30" s="42"/>
      <c r="K30" s="42"/>
      <c r="L30" s="42"/>
      <c r="M30" s="42"/>
      <c r="N30" s="42"/>
      <c r="O30" s="42"/>
      <c r="P30" s="42"/>
      <c r="Q30" s="29"/>
      <c r="R30" s="42"/>
      <c r="S30" s="42"/>
      <c r="T30" s="42"/>
      <c r="U30" s="42"/>
    </row>
    <row r="31" spans="2:21">
      <c r="B31" s="42" t="s">
        <v>70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29"/>
      <c r="R31" s="42"/>
      <c r="S31" s="42"/>
      <c r="T31" s="42"/>
      <c r="U31" s="42"/>
    </row>
    <row r="32" spans="2:21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29"/>
      <c r="R32" s="42"/>
      <c r="S32" s="42"/>
      <c r="T32" s="42"/>
      <c r="U32" s="42"/>
    </row>
    <row r="33" spans="2:21">
      <c r="B33" s="42"/>
      <c r="C33" s="129" t="s">
        <v>60</v>
      </c>
      <c r="D33" s="131"/>
      <c r="E33" s="107" t="s">
        <v>71</v>
      </c>
      <c r="F33" s="138"/>
      <c r="G33" s="138"/>
      <c r="H33" s="138"/>
      <c r="I33" s="138"/>
      <c r="J33" s="132"/>
      <c r="K33" s="106" t="s">
        <v>31</v>
      </c>
      <c r="L33" s="106" t="s">
        <v>45</v>
      </c>
      <c r="M33" s="42"/>
      <c r="N33" s="42"/>
      <c r="O33" s="42"/>
      <c r="P33" s="42"/>
      <c r="Q33" s="29"/>
      <c r="R33" s="42"/>
      <c r="S33" s="42"/>
      <c r="T33" s="42"/>
      <c r="U33" s="42"/>
    </row>
    <row r="34" spans="2:21">
      <c r="B34" s="54"/>
      <c r="C34" s="129"/>
      <c r="D34" s="131"/>
      <c r="E34" s="96" t="s">
        <v>72</v>
      </c>
      <c r="F34" s="139"/>
      <c r="G34" s="139"/>
      <c r="H34" s="139"/>
      <c r="I34" s="139"/>
      <c r="J34" s="133"/>
      <c r="K34" s="106"/>
      <c r="L34" s="106"/>
      <c r="M34" s="42"/>
      <c r="N34" s="42"/>
      <c r="O34" s="42"/>
      <c r="P34" s="42"/>
      <c r="Q34" s="29"/>
      <c r="R34" s="42"/>
      <c r="S34" s="42"/>
      <c r="T34" s="42"/>
      <c r="U34" s="42"/>
    </row>
    <row r="35" spans="2:21" ht="19.5" thickBot="1">
      <c r="B35" s="54"/>
      <c r="C35" s="54"/>
      <c r="D35" s="54"/>
      <c r="E35" s="48"/>
      <c r="F35" s="48"/>
      <c r="G35" s="48"/>
      <c r="H35" s="50"/>
      <c r="I35" s="50"/>
      <c r="J35" s="42"/>
      <c r="K35" s="42"/>
      <c r="L35" s="42"/>
      <c r="M35" s="42"/>
      <c r="N35" s="42"/>
      <c r="O35" s="42"/>
      <c r="P35" s="42"/>
      <c r="Q35" s="29"/>
      <c r="R35" s="42"/>
      <c r="S35" s="42"/>
      <c r="T35" s="42"/>
      <c r="U35" s="42"/>
    </row>
    <row r="36" spans="2:21">
      <c r="B36" s="42"/>
      <c r="C36" s="129" t="s">
        <v>66</v>
      </c>
      <c r="D36" s="129"/>
      <c r="E36" s="107" t="s">
        <v>67</v>
      </c>
      <c r="F36" s="132"/>
      <c r="G36" s="106" t="s">
        <v>31</v>
      </c>
      <c r="H36" s="106" t="s">
        <v>47</v>
      </c>
      <c r="I36" s="106"/>
      <c r="J36" s="42"/>
      <c r="K36" s="42"/>
      <c r="L36" s="42"/>
      <c r="M36" s="42"/>
      <c r="N36" s="106" t="s">
        <v>48</v>
      </c>
      <c r="O36" s="85" t="s">
        <v>49</v>
      </c>
      <c r="P36" s="106" t="s">
        <v>50</v>
      </c>
      <c r="Q36" s="106"/>
      <c r="R36" s="91" t="s">
        <v>31</v>
      </c>
      <c r="S36" s="92" t="str">
        <f>IF(+入力シート!F35="○",ROUNDUP(+ROUNDDOWN(+(+$Q$4+$Q$5+$Q$6+$Q$7+$Q$8+$Q$9+$Q$10)/2,1),0)+ROUNDUP(+ROUNDDOWN(+(+$Q$12+$Q$13+$Q$14)/30,1),0),"")</f>
        <v/>
      </c>
      <c r="T36" s="115" t="e">
        <f>IF(+#REF!="○",ROUNDUP(+ROUNDDOWN(+(+$Q$4+$Q$5+$Q$6+$Q$7+$Q$8+$Q$9+$Q$10)/2,1),0)+ROUNDUP(+ROUNDDOWN(+(+$Q$12+$Q$13+$Q$14)/30,1),0),"")</f>
        <v>#REF!</v>
      </c>
      <c r="U36" s="84" t="s">
        <v>2</v>
      </c>
    </row>
    <row r="37" spans="2:21" ht="19.5" thickBot="1">
      <c r="B37" s="54"/>
      <c r="C37" s="129"/>
      <c r="D37" s="129"/>
      <c r="E37" s="96" t="s">
        <v>68</v>
      </c>
      <c r="F37" s="133"/>
      <c r="G37" s="106"/>
      <c r="H37" s="106"/>
      <c r="I37" s="106"/>
      <c r="J37" s="42"/>
      <c r="K37" s="42"/>
      <c r="L37" s="42"/>
      <c r="M37" s="42"/>
      <c r="N37" s="106"/>
      <c r="O37" s="85"/>
      <c r="P37" s="106"/>
      <c r="Q37" s="120"/>
      <c r="R37" s="91"/>
      <c r="S37" s="116" t="e">
        <f>IF(+#REF!="○",ROUNDUP(+ROUNDDOWN(+(+$Q$4+$Q$5+$Q$6+$Q$7+$Q$8+$Q$9+$Q$10)/2,1),0)+ROUNDUP(+ROUNDDOWN(+(+$Q$12+$Q$13+$Q$14)/30,1),0),"")</f>
        <v>#REF!</v>
      </c>
      <c r="T37" s="117" t="e">
        <f>IF(+#REF!="○",ROUNDUP(+ROUNDDOWN(+(+$Q$4+$Q$5+$Q$6+$Q$7+$Q$8+$Q$9+$Q$10)/2,1),0)+ROUNDUP(+ROUNDDOWN(+(+$Q$12+$Q$13+$Q$14)/30,1),0),"")</f>
        <v>#REF!</v>
      </c>
      <c r="U37" s="84"/>
    </row>
    <row r="38" spans="2:2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9"/>
      <c r="R38" s="42"/>
      <c r="S38" s="42"/>
      <c r="T38" s="42"/>
      <c r="U38" s="42"/>
    </row>
    <row r="39" spans="2:21">
      <c r="B39" s="98" t="s">
        <v>39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42"/>
      <c r="U39" s="42"/>
    </row>
    <row r="40" spans="2:21"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42"/>
      <c r="U40" s="42"/>
    </row>
    <row r="41" spans="2:21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2"/>
      <c r="Q41" s="29"/>
      <c r="R41" s="42"/>
      <c r="S41" s="42"/>
      <c r="T41" s="42"/>
      <c r="U41" s="42"/>
    </row>
    <row r="42" spans="2:21">
      <c r="B42" s="50"/>
      <c r="C42" s="129" t="s">
        <v>60</v>
      </c>
      <c r="D42" s="131"/>
      <c r="E42" s="107" t="s">
        <v>61</v>
      </c>
      <c r="F42" s="108"/>
      <c r="G42" s="106" t="s">
        <v>25</v>
      </c>
      <c r="H42" s="23" t="s">
        <v>62</v>
      </c>
      <c r="I42" s="106" t="s">
        <v>25</v>
      </c>
      <c r="J42" s="23" t="s">
        <v>24</v>
      </c>
      <c r="K42" s="106" t="s">
        <v>25</v>
      </c>
      <c r="L42" s="23" t="s">
        <v>26</v>
      </c>
      <c r="M42" s="106" t="s">
        <v>25</v>
      </c>
      <c r="N42" s="23" t="s">
        <v>64</v>
      </c>
      <c r="O42" s="106" t="s">
        <v>31</v>
      </c>
      <c r="P42" s="106" t="s">
        <v>45</v>
      </c>
      <c r="Q42" s="106"/>
      <c r="R42" s="106"/>
      <c r="S42" s="42"/>
      <c r="T42" s="42"/>
      <c r="U42" s="42"/>
    </row>
    <row r="43" spans="2:21">
      <c r="B43" s="50"/>
      <c r="C43" s="129"/>
      <c r="D43" s="131"/>
      <c r="E43" s="96" t="s">
        <v>32</v>
      </c>
      <c r="F43" s="97"/>
      <c r="G43" s="106"/>
      <c r="H43" s="25" t="s">
        <v>32</v>
      </c>
      <c r="I43" s="106"/>
      <c r="J43" s="25" t="s">
        <v>65</v>
      </c>
      <c r="K43" s="106"/>
      <c r="L43" s="25" t="s">
        <v>32</v>
      </c>
      <c r="M43" s="106"/>
      <c r="N43" s="25" t="s">
        <v>65</v>
      </c>
      <c r="O43" s="106"/>
      <c r="P43" s="106"/>
      <c r="Q43" s="106"/>
      <c r="R43" s="106"/>
      <c r="S43" s="42"/>
      <c r="T43" s="42"/>
      <c r="U43" s="42"/>
    </row>
    <row r="44" spans="2:21" ht="19.5" thickBot="1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34"/>
      <c r="R44" s="54"/>
      <c r="S44" s="42"/>
      <c r="T44" s="42"/>
      <c r="U44" s="42"/>
    </row>
    <row r="45" spans="2:21">
      <c r="B45" s="54"/>
      <c r="C45" s="129" t="s">
        <v>66</v>
      </c>
      <c r="D45" s="129"/>
      <c r="E45" s="107" t="s">
        <v>67</v>
      </c>
      <c r="F45" s="130"/>
      <c r="G45" s="106" t="s">
        <v>31</v>
      </c>
      <c r="H45" s="106" t="s">
        <v>47</v>
      </c>
      <c r="I45" s="54"/>
      <c r="J45" s="54"/>
      <c r="K45" s="54"/>
      <c r="L45" s="54"/>
      <c r="M45" s="54"/>
      <c r="N45" s="106" t="s">
        <v>48</v>
      </c>
      <c r="O45" s="85" t="s">
        <v>49</v>
      </c>
      <c r="P45" s="106" t="s">
        <v>50</v>
      </c>
      <c r="Q45" s="106"/>
      <c r="R45" s="91" t="s">
        <v>31</v>
      </c>
      <c r="S45" s="92" t="str">
        <f>IF(+入力シート!L37="○",ROUNDUP(+ROUNDDOWN(+(+$Q$4+$Q$9+$Q$10)/3,1)+ROUNDDOWN(+$Q$8/3,1)+ROUNDDOWN(+$Q$5/4,1)+ROUNDDOWN(+$Q$6/3,1)+ROUNDDOWN(+$Q$7/4,1),0)+ROUNDUP(+ROUNDDOWN(+(+$Q$12+$Q$13+$Q$14)/30,1),0),"")</f>
        <v/>
      </c>
      <c r="T45" s="125" t="e">
        <f>IF(+#REF!="○",ROUNDUP(+ROUNDDOWN(+(+$Q$4+$Q$9+$Q$10)/3,1)+ROUNDDOWN(+$Q$8/3,1)+ROUNDDOWN(+$Q$5/4,1)+ROUNDDOWN(+$Q$6/3,1)+ROUNDDOWN(+$Q$7/4,1),0)+ROUNDUP(+ROUNDDOWN(+(+$Q$12+$Q$13+$Q$14)/30,1),0),"")</f>
        <v>#REF!</v>
      </c>
      <c r="U45" s="84" t="s">
        <v>2</v>
      </c>
    </row>
    <row r="46" spans="2:21" ht="19.5" thickBot="1">
      <c r="B46" s="54"/>
      <c r="C46" s="129"/>
      <c r="D46" s="129"/>
      <c r="E46" s="96" t="s">
        <v>68</v>
      </c>
      <c r="F46" s="128"/>
      <c r="G46" s="106"/>
      <c r="H46" s="106"/>
      <c r="I46" s="54"/>
      <c r="J46" s="54"/>
      <c r="K46" s="54"/>
      <c r="L46" s="54"/>
      <c r="M46" s="54"/>
      <c r="N46" s="106"/>
      <c r="O46" s="85"/>
      <c r="P46" s="106"/>
      <c r="Q46" s="120"/>
      <c r="R46" s="91"/>
      <c r="S46" s="126" t="e">
        <f>IF(+#REF!="○",ROUNDUP(+ROUNDDOWN(+(+$Q$4+$Q$9+$Q$10)/3,1)+ROUNDDOWN(+$Q$8/3,1)+ROUNDDOWN(+$Q$5/4,1)+ROUNDDOWN(+$Q$6/3,1)+ROUNDDOWN(+$Q$7/4,1),0)+ROUNDUP(+ROUNDDOWN(+(+$Q$12+$Q$13+$Q$14)/30,1),0),"")</f>
        <v>#REF!</v>
      </c>
      <c r="T46" s="127" t="e">
        <f>IF(+#REF!="○",ROUNDUP(+ROUNDDOWN(+(+$Q$4+$Q$9+$Q$10)/3,1)+ROUNDDOWN(+$Q$8/3,1)+ROUNDDOWN(+$Q$5/4,1)+ROUNDDOWN(+$Q$6/3,1)+ROUNDDOWN(+$Q$7/4,1),0)+ROUNDUP(+ROUNDDOWN(+(+$Q$12+$Q$13+$Q$14)/30,1),0),"")</f>
        <v>#REF!</v>
      </c>
      <c r="U46" s="84"/>
    </row>
    <row r="47" spans="2:21">
      <c r="B47" s="43"/>
      <c r="C47" s="43"/>
      <c r="D47" s="43"/>
      <c r="E47" s="52"/>
      <c r="F47" s="52"/>
      <c r="G47" s="52"/>
      <c r="H47" s="52"/>
      <c r="I47" s="42"/>
      <c r="J47" s="42"/>
      <c r="K47" s="42"/>
      <c r="L47" s="42"/>
      <c r="M47" s="42"/>
      <c r="N47" s="42"/>
      <c r="O47" s="42"/>
      <c r="P47" s="42"/>
      <c r="Q47" s="29"/>
      <c r="R47" s="42"/>
      <c r="S47" s="42"/>
      <c r="T47" s="42"/>
      <c r="U47" s="42"/>
    </row>
    <row r="48" spans="2:21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29"/>
      <c r="R48" s="42"/>
      <c r="S48" s="42"/>
      <c r="T48" s="42"/>
      <c r="U48" s="42"/>
    </row>
    <row r="63" spans="21:21">
      <c r="U63" s="39" t="s">
        <v>90</v>
      </c>
    </row>
  </sheetData>
  <mergeCells count="78">
    <mergeCell ref="Q9:R9"/>
    <mergeCell ref="Q4:R4"/>
    <mergeCell ref="Q5:R5"/>
    <mergeCell ref="Q6:R6"/>
    <mergeCell ref="Q7:R7"/>
    <mergeCell ref="Q8:R8"/>
    <mergeCell ref="Q10:R10"/>
    <mergeCell ref="Q12:R12"/>
    <mergeCell ref="Q13:R13"/>
    <mergeCell ref="Q14:R14"/>
    <mergeCell ref="Q15:R15"/>
    <mergeCell ref="C22:D23"/>
    <mergeCell ref="E22:F22"/>
    <mergeCell ref="G22:G23"/>
    <mergeCell ref="I22:I23"/>
    <mergeCell ref="K22:K23"/>
    <mergeCell ref="P22:P23"/>
    <mergeCell ref="Q22:Q23"/>
    <mergeCell ref="R22:R23"/>
    <mergeCell ref="E23:F23"/>
    <mergeCell ref="O25:O26"/>
    <mergeCell ref="M22:M23"/>
    <mergeCell ref="O22:O23"/>
    <mergeCell ref="P25:P26"/>
    <mergeCell ref="Q25:Q26"/>
    <mergeCell ref="R25:R26"/>
    <mergeCell ref="E25:F25"/>
    <mergeCell ref="G25:G26"/>
    <mergeCell ref="H25:H26"/>
    <mergeCell ref="N25:N26"/>
    <mergeCell ref="E26:F26"/>
    <mergeCell ref="S25:T26"/>
    <mergeCell ref="U25:U26"/>
    <mergeCell ref="S28:T29"/>
    <mergeCell ref="U28:U29"/>
    <mergeCell ref="C33:D34"/>
    <mergeCell ref="E33:J33"/>
    <mergeCell ref="K33:K34"/>
    <mergeCell ref="L33:L34"/>
    <mergeCell ref="E34:J34"/>
    <mergeCell ref="C25:D26"/>
    <mergeCell ref="U36:U37"/>
    <mergeCell ref="C36:D37"/>
    <mergeCell ref="E36:F36"/>
    <mergeCell ref="G36:G37"/>
    <mergeCell ref="H36:H37"/>
    <mergeCell ref="I36:I37"/>
    <mergeCell ref="N36:N37"/>
    <mergeCell ref="E37:F37"/>
    <mergeCell ref="O36:O37"/>
    <mergeCell ref="P36:P37"/>
    <mergeCell ref="Q36:Q37"/>
    <mergeCell ref="R36:R37"/>
    <mergeCell ref="S36:T37"/>
    <mergeCell ref="B39:S40"/>
    <mergeCell ref="C42:D43"/>
    <mergeCell ref="E42:F42"/>
    <mergeCell ref="G42:G43"/>
    <mergeCell ref="I42:I43"/>
    <mergeCell ref="K42:K43"/>
    <mergeCell ref="M42:M43"/>
    <mergeCell ref="O42:O43"/>
    <mergeCell ref="P42:P43"/>
    <mergeCell ref="Q42:Q43"/>
    <mergeCell ref="C45:D46"/>
    <mergeCell ref="E45:F45"/>
    <mergeCell ref="G45:G46"/>
    <mergeCell ref="H45:H46"/>
    <mergeCell ref="N45:N46"/>
    <mergeCell ref="R45:R46"/>
    <mergeCell ref="S45:T46"/>
    <mergeCell ref="U45:U46"/>
    <mergeCell ref="E46:F46"/>
    <mergeCell ref="R42:R43"/>
    <mergeCell ref="E43:F43"/>
    <mergeCell ref="O45:O46"/>
    <mergeCell ref="P45:P46"/>
    <mergeCell ref="Q45:Q46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47"/>
  <sheetViews>
    <sheetView view="pageBreakPreview" zoomScale="130" zoomScaleNormal="100" zoomScaleSheetLayoutView="130" workbookViewId="0">
      <selection activeCell="Y15" sqref="Y15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1">
      <c r="B17" s="42" t="s">
        <v>73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29"/>
      <c r="R17" s="42"/>
      <c r="S17" s="42"/>
      <c r="T17" s="42"/>
      <c r="U17" s="42"/>
    </row>
    <row r="18" spans="2:2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29"/>
      <c r="R18" s="42"/>
      <c r="S18" s="42"/>
      <c r="T18" s="42"/>
      <c r="U18" s="42"/>
    </row>
    <row r="19" spans="2:21" ht="19.5" thickBot="1">
      <c r="B19" s="42" t="s">
        <v>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29"/>
      <c r="R19" s="42"/>
      <c r="S19" s="42"/>
      <c r="T19" s="42"/>
      <c r="U19" s="42"/>
    </row>
    <row r="20" spans="2:21">
      <c r="B20" s="42"/>
      <c r="C20" s="35" t="s">
        <v>74</v>
      </c>
      <c r="D20" s="141" t="s">
        <v>25</v>
      </c>
      <c r="E20" s="35" t="s">
        <v>64</v>
      </c>
      <c r="F20" s="141" t="s">
        <v>25</v>
      </c>
      <c r="G20" s="35" t="s">
        <v>62</v>
      </c>
      <c r="H20" s="141" t="s">
        <v>25</v>
      </c>
      <c r="I20" s="35" t="s">
        <v>24</v>
      </c>
      <c r="J20" s="141" t="s">
        <v>25</v>
      </c>
      <c r="K20" s="35" t="s">
        <v>26</v>
      </c>
      <c r="L20" s="142" t="s">
        <v>25</v>
      </c>
      <c r="M20" s="24" t="s">
        <v>75</v>
      </c>
      <c r="N20" s="142"/>
      <c r="O20" s="45"/>
      <c r="P20" s="42"/>
      <c r="Q20" s="29"/>
      <c r="R20" s="91" t="s">
        <v>31</v>
      </c>
      <c r="S20" s="92">
        <f>IF(AND(+[1]入力シート!F35="",+[1]入力シート!O35="",+[1]入力シート!L37=""),ROUNDUP(+ROUNDDOWN(+(+$Q$4+$Q$10)/70,1)+ROUNDDOWN(+$Q$7/70,1)+ROUNDDOWN(+$Q$8/70,1)+ROUNDDOWN(+$Q$5/150,1)+ROUNDDOWN(+$Q$6/150,1)+ROUNDDOWN(+$Q$15/75,1),0),"")</f>
        <v>0</v>
      </c>
      <c r="T20" s="93" t="e">
        <f>IF(AND(+#REF!="",+#REF!="",+#REF!=""),ROUNDUP(+ROUNDDOWN(+(+$Q$4+$Q$10)/70,1)+ROUNDDOWN(+$Q$7/70,1)+ROUNDDOWN(+$Q$8/70,1)+ROUNDDOWN(+$Q$5/150,1)+ROUNDDOWN(+$Q$6/150,1)+ROUNDDOWN(+$Q$15/75,1),0),"")</f>
        <v>#REF!</v>
      </c>
      <c r="U20" s="84" t="s">
        <v>2</v>
      </c>
    </row>
    <row r="21" spans="2:21" ht="19.5" thickBot="1">
      <c r="B21" s="42"/>
      <c r="C21" s="36" t="s">
        <v>76</v>
      </c>
      <c r="D21" s="141"/>
      <c r="E21" s="36" t="s">
        <v>76</v>
      </c>
      <c r="F21" s="141"/>
      <c r="G21" s="37" t="s">
        <v>76</v>
      </c>
      <c r="H21" s="141"/>
      <c r="I21" s="37" t="s">
        <v>77</v>
      </c>
      <c r="J21" s="141"/>
      <c r="K21" s="37" t="s">
        <v>77</v>
      </c>
      <c r="L21" s="142"/>
      <c r="M21" s="25" t="s">
        <v>78</v>
      </c>
      <c r="N21" s="142"/>
      <c r="O21" s="52"/>
      <c r="P21" s="42"/>
      <c r="Q21" s="29"/>
      <c r="R21" s="91"/>
      <c r="S21" s="94" t="e">
        <f>IF(AND(+#REF!="",+#REF!="",+#REF!=""),ROUNDUP(+ROUNDDOWN(+(+$Q$4+$Q$10)/70,1)+ROUNDDOWN(+$Q$7/70,1)+ROUNDDOWN(+$Q$8/70,1)+ROUNDDOWN(+$Q$5/150,1)+ROUNDDOWN(+$Q$6/150,1)+ROUNDDOWN(+$Q$15/75,1),0),"")</f>
        <v>#REF!</v>
      </c>
      <c r="T21" s="95" t="e">
        <f>IF(AND(+#REF!="",+#REF!="",+#REF!=""),ROUNDUP(+ROUNDDOWN(+(+$Q$4+$Q$10)/70,1)+ROUNDDOWN(+$Q$7/70,1)+ROUNDDOWN(+$Q$8/70,1)+ROUNDDOWN(+$Q$5/150,1)+ROUNDDOWN(+$Q$6/150,1)+ROUNDDOWN(+$Q$15/75,1),0),"")</f>
        <v>#REF!</v>
      </c>
      <c r="U21" s="84"/>
    </row>
    <row r="22" spans="2:21">
      <c r="B22" s="42"/>
      <c r="C22" s="42"/>
      <c r="D22" s="52"/>
      <c r="E22" s="52"/>
      <c r="F22" s="52"/>
      <c r="G22" s="52"/>
      <c r="H22" s="45"/>
      <c r="I22" s="52"/>
      <c r="J22" s="52"/>
      <c r="K22" s="47"/>
      <c r="L22" s="52"/>
      <c r="M22" s="52"/>
      <c r="N22" s="42"/>
      <c r="O22" s="42"/>
      <c r="P22" s="42"/>
      <c r="Q22" s="29"/>
      <c r="R22" s="42"/>
      <c r="S22" s="42"/>
      <c r="T22" s="42"/>
      <c r="U22" s="42"/>
    </row>
    <row r="23" spans="2:21">
      <c r="B23" s="42" t="s">
        <v>70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29"/>
      <c r="R23" s="42"/>
      <c r="S23" s="42"/>
      <c r="T23" s="42"/>
      <c r="U23" s="42"/>
    </row>
    <row r="24" spans="2:21" ht="19.5" thickBot="1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29"/>
      <c r="R24" s="42"/>
      <c r="S24" s="42"/>
      <c r="T24" s="42"/>
      <c r="U24" s="42"/>
    </row>
    <row r="25" spans="2:21">
      <c r="B25" s="54"/>
      <c r="C25" s="129" t="s">
        <v>79</v>
      </c>
      <c r="D25" s="90"/>
      <c r="E25" s="122" t="s">
        <v>80</v>
      </c>
      <c r="F25" s="123"/>
      <c r="G25" s="123"/>
      <c r="H25" s="123"/>
      <c r="I25" s="123"/>
      <c r="J25" s="45"/>
      <c r="K25" s="42"/>
      <c r="L25" s="91" t="s">
        <v>81</v>
      </c>
      <c r="M25" s="90"/>
      <c r="N25" s="122" t="s">
        <v>82</v>
      </c>
      <c r="O25" s="122"/>
      <c r="P25" s="42"/>
      <c r="Q25" s="29"/>
      <c r="R25" s="91" t="s">
        <v>31</v>
      </c>
      <c r="S25" s="92" t="str">
        <f>IF(+入力シート!F35="○",ROUNDUP(+($Q$4+$Q$5+$Q$6+$Q$7+$Q$8+$Q$10)/30,0),"")</f>
        <v/>
      </c>
      <c r="T25" s="93" t="e">
        <f>IF(+#REF!="○",ROUNDUP(+($Q$4+$Q$5+$Q$6+$Q$7+$Q$8+$Q$10)/30,0),"")</f>
        <v>#REF!</v>
      </c>
      <c r="U25" s="84" t="s">
        <v>2</v>
      </c>
    </row>
    <row r="26" spans="2:21" ht="19.5" thickBot="1">
      <c r="B26" s="54"/>
      <c r="C26" s="90"/>
      <c r="D26" s="90"/>
      <c r="E26" s="118" t="s">
        <v>68</v>
      </c>
      <c r="F26" s="119"/>
      <c r="G26" s="119"/>
      <c r="H26" s="119"/>
      <c r="I26" s="119"/>
      <c r="J26" s="52"/>
      <c r="K26" s="42"/>
      <c r="L26" s="90"/>
      <c r="M26" s="90"/>
      <c r="N26" s="118" t="s">
        <v>83</v>
      </c>
      <c r="O26" s="118"/>
      <c r="P26" s="42"/>
      <c r="Q26" s="42"/>
      <c r="R26" s="91"/>
      <c r="S26" s="94" t="e">
        <f>IF(+#REF!="○",ROUNDUP(+($Q$4+$Q$5+$Q$6+$Q$7+$Q$8+$Q$10)/30,0),"")</f>
        <v>#REF!</v>
      </c>
      <c r="T26" s="95" t="e">
        <f>IF(+#REF!="○",ROUNDUP(+($Q$4+$Q$5+$Q$6+$Q$7+$Q$8+$Q$10)/30,0),"")</f>
        <v>#REF!</v>
      </c>
      <c r="U26" s="84"/>
    </row>
    <row r="27" spans="2:21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2:21">
      <c r="B28" s="98" t="s">
        <v>39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42"/>
      <c r="U28" s="42"/>
    </row>
    <row r="29" spans="2:2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42"/>
      <c r="U29" s="42"/>
    </row>
    <row r="30" spans="2:21" ht="19.5" thickBot="1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2"/>
      <c r="Q30" s="42"/>
      <c r="R30" s="42"/>
      <c r="S30" s="42"/>
      <c r="T30" s="42"/>
      <c r="U30" s="42"/>
    </row>
    <row r="31" spans="2:21">
      <c r="B31" s="42"/>
      <c r="C31" s="35" t="s">
        <v>74</v>
      </c>
      <c r="D31" s="141" t="s">
        <v>25</v>
      </c>
      <c r="E31" s="35" t="s">
        <v>64</v>
      </c>
      <c r="F31" s="141" t="s">
        <v>25</v>
      </c>
      <c r="G31" s="35" t="s">
        <v>62</v>
      </c>
      <c r="H31" s="141" t="s">
        <v>25</v>
      </c>
      <c r="I31" s="35" t="s">
        <v>24</v>
      </c>
      <c r="J31" s="141" t="s">
        <v>25</v>
      </c>
      <c r="K31" s="35" t="s">
        <v>26</v>
      </c>
      <c r="L31" s="142" t="s">
        <v>25</v>
      </c>
      <c r="M31" s="24" t="s">
        <v>75</v>
      </c>
      <c r="N31" s="142"/>
      <c r="O31" s="45"/>
      <c r="P31" s="42"/>
      <c r="Q31" s="42"/>
      <c r="R31" s="91" t="s">
        <v>31</v>
      </c>
      <c r="S31" s="92" t="str">
        <f>IF(+入力シート!L37="○",ROUNDUP(+ROUNDDOWN(+(+$Q$4+$Q$10)/70,1)+ROUNDDOWN(+$Q$7/70,1)+ROUNDDOWN(+$Q$8/70,1)+ROUNDDOWN(+$Q$5/150,1)+ROUNDDOWN(+$Q$6/70,1)+ROUNDDOWN(+$Q$15/75,1),0),"")</f>
        <v/>
      </c>
      <c r="T31" s="125" t="e">
        <f>IF(+#REF!="○",ROUNDUP(+ROUNDDOWN(+(+$Q$4+$Q$10)/70,1)+ROUNDDOWN(+$Q$7/70,1)+ROUNDDOWN(+$Q$8/70,1)+ROUNDDOWN(+$Q$5/150,1)+ROUNDDOWN(+$Q$6/70,1)+ROUNDDOWN(+$Q$15/75,1),0),"")</f>
        <v>#REF!</v>
      </c>
      <c r="U31" s="84" t="s">
        <v>2</v>
      </c>
    </row>
    <row r="32" spans="2:21" ht="19.5" thickBot="1">
      <c r="B32" s="42"/>
      <c r="C32" s="36" t="s">
        <v>76</v>
      </c>
      <c r="D32" s="141"/>
      <c r="E32" s="36" t="s">
        <v>76</v>
      </c>
      <c r="F32" s="141"/>
      <c r="G32" s="37" t="s">
        <v>76</v>
      </c>
      <c r="H32" s="141"/>
      <c r="I32" s="37" t="s">
        <v>77</v>
      </c>
      <c r="J32" s="141"/>
      <c r="K32" s="37" t="s">
        <v>76</v>
      </c>
      <c r="L32" s="142"/>
      <c r="M32" s="25" t="s">
        <v>78</v>
      </c>
      <c r="N32" s="142"/>
      <c r="O32" s="52"/>
      <c r="P32" s="42"/>
      <c r="Q32" s="42"/>
      <c r="R32" s="91"/>
      <c r="S32" s="126" t="e">
        <f>IF(+#REF!="○",ROUNDUP(+ROUNDDOWN(+(+$Q$4+$Q$10)/70,1)+ROUNDDOWN(+$Q$7/70,1)+ROUNDDOWN(+$Q$8/70,1)+ROUNDDOWN(+$Q$5/150,1)+ROUNDDOWN(+$Q$6/70,1)+ROUNDDOWN(+$Q$15/75,1),0),"")</f>
        <v>#REF!</v>
      </c>
      <c r="T32" s="127" t="e">
        <f>IF(+#REF!="○",ROUNDUP(+ROUNDDOWN(+(+$Q$4+$Q$10)/70,1)+ROUNDDOWN(+$Q$7/70,1)+ROUNDDOWN(+$Q$8/70,1)+ROUNDDOWN(+$Q$5/150,1)+ROUNDDOWN(+$Q$6/70,1)+ROUNDDOWN(+$Q$15/75,1),0),"")</f>
        <v>#REF!</v>
      </c>
      <c r="U32" s="84"/>
    </row>
    <row r="47" spans="21:21">
      <c r="U47" s="39" t="s">
        <v>90</v>
      </c>
    </row>
  </sheetData>
  <mergeCells count="39">
    <mergeCell ref="Q9:R9"/>
    <mergeCell ref="Q4:R4"/>
    <mergeCell ref="Q5:R5"/>
    <mergeCell ref="Q6:R6"/>
    <mergeCell ref="Q7:R7"/>
    <mergeCell ref="Q8:R8"/>
    <mergeCell ref="Q10:R10"/>
    <mergeCell ref="Q12:R12"/>
    <mergeCell ref="Q13:R13"/>
    <mergeCell ref="Q14:R14"/>
    <mergeCell ref="Q15:R15"/>
    <mergeCell ref="R20:R21"/>
    <mergeCell ref="S20:T21"/>
    <mergeCell ref="U20:U21"/>
    <mergeCell ref="C25:D26"/>
    <mergeCell ref="E25:I25"/>
    <mergeCell ref="L25:M26"/>
    <mergeCell ref="N25:O25"/>
    <mergeCell ref="R25:R26"/>
    <mergeCell ref="S25:T26"/>
    <mergeCell ref="U25:U26"/>
    <mergeCell ref="D20:D21"/>
    <mergeCell ref="F20:F21"/>
    <mergeCell ref="H20:H21"/>
    <mergeCell ref="J20:J21"/>
    <mergeCell ref="L20:L21"/>
    <mergeCell ref="N20:N21"/>
    <mergeCell ref="S31:T32"/>
    <mergeCell ref="U31:U32"/>
    <mergeCell ref="E26:I26"/>
    <mergeCell ref="N26:O26"/>
    <mergeCell ref="B28:S29"/>
    <mergeCell ref="D31:D32"/>
    <mergeCell ref="F31:F32"/>
    <mergeCell ref="H31:H32"/>
    <mergeCell ref="J31:J32"/>
    <mergeCell ref="L31:L32"/>
    <mergeCell ref="N31:N32"/>
    <mergeCell ref="R31:R32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37"/>
  <sheetViews>
    <sheetView view="pageBreakPreview" zoomScale="130" zoomScaleNormal="100" zoomScaleSheetLayoutView="130" workbookViewId="0">
      <selection activeCell="Q16" sqref="Q16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1">
      <c r="B17" s="42" t="s">
        <v>84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2:2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2:21" ht="19.5" thickBot="1">
      <c r="B19" s="42" t="s">
        <v>85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42"/>
      <c r="U19" s="42"/>
    </row>
    <row r="20" spans="2:21">
      <c r="B20" s="42"/>
      <c r="C20" s="24" t="s">
        <v>24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91" t="s">
        <v>31</v>
      </c>
      <c r="S20" s="92" t="str">
        <f>IF(+$Q$5&gt;0,ROUNDUP(+ROUNDDOWN(+$Q$5/4,1),0),"")</f>
        <v/>
      </c>
      <c r="T20" s="143" t="str">
        <f>IF(+$Q$5&gt;0,ROUNDUP(+ROUNDDOWN(+$Q$5/4,1),0),"")</f>
        <v/>
      </c>
      <c r="U20" s="84" t="s">
        <v>2</v>
      </c>
    </row>
    <row r="21" spans="2:21" ht="19.5" thickBot="1">
      <c r="B21" s="42"/>
      <c r="C21" s="25" t="s">
        <v>65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91"/>
      <c r="S21" s="144" t="str">
        <f>IF(+$Q$5&gt;0,ROUNDUP(+ROUNDDOWN(+$Q$5/4,1),0),"")</f>
        <v/>
      </c>
      <c r="T21" s="145" t="str">
        <f>IF(+$Q$5&gt;0,ROUNDUP(+ROUNDDOWN(+$Q$5/4,1),0),"")</f>
        <v/>
      </c>
      <c r="U21" s="84"/>
    </row>
    <row r="22" spans="2:21">
      <c r="B22" s="42"/>
      <c r="C22" s="52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42"/>
      <c r="U22" s="43"/>
    </row>
    <row r="37" spans="21:21">
      <c r="U37" s="39" t="s">
        <v>90</v>
      </c>
    </row>
  </sheetData>
  <mergeCells count="14">
    <mergeCell ref="Q9:R9"/>
    <mergeCell ref="Q4:R4"/>
    <mergeCell ref="Q5:R5"/>
    <mergeCell ref="Q6:R6"/>
    <mergeCell ref="Q7:R7"/>
    <mergeCell ref="Q8:R8"/>
    <mergeCell ref="R20:R21"/>
    <mergeCell ref="S20:T21"/>
    <mergeCell ref="U20:U21"/>
    <mergeCell ref="Q10:R10"/>
    <mergeCell ref="Q12:R12"/>
    <mergeCell ref="Q13:R13"/>
    <mergeCell ref="Q14:R14"/>
    <mergeCell ref="Q15:R15"/>
  </mergeCells>
  <phoneticPr fontId="2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64"/>
  <sheetViews>
    <sheetView view="pageBreakPreview" zoomScale="130" zoomScaleNormal="100" zoomScaleSheetLayoutView="130" workbookViewId="0">
      <selection activeCell="K32" sqref="K32"/>
    </sheetView>
  </sheetViews>
  <sheetFormatPr defaultRowHeight="18.75"/>
  <cols>
    <col min="1" max="1" width="4.625" customWidth="1"/>
    <col min="2" max="2" width="4.5" style="38" customWidth="1"/>
    <col min="3" max="3" width="5.125" style="38" customWidth="1"/>
    <col min="4" max="19" width="4.5" style="38" customWidth="1"/>
    <col min="20" max="20" width="4" style="38" customWidth="1"/>
    <col min="21" max="22" width="3.625" style="38" customWidth="1"/>
  </cols>
  <sheetData>
    <row r="1" spans="2:2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2:21">
      <c r="B2" s="42" t="s">
        <v>110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2:21" ht="19.5" thickBot="1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42"/>
      <c r="U3" s="42"/>
    </row>
    <row r="4" spans="2:21" ht="19.5" thickBot="1">
      <c r="B4" s="4"/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11">
        <f>入力シート!H12</f>
        <v>0</v>
      </c>
      <c r="R4" s="112"/>
      <c r="S4" s="6" t="s">
        <v>2</v>
      </c>
      <c r="T4" s="42"/>
      <c r="U4" s="42"/>
    </row>
    <row r="5" spans="2:21" ht="19.5" thickBot="1">
      <c r="B5" s="4"/>
      <c r="C5" s="5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11">
        <f>入力シート!H13</f>
        <v>0</v>
      </c>
      <c r="R5" s="112"/>
      <c r="S5" s="6" t="s">
        <v>2</v>
      </c>
      <c r="T5" s="42"/>
      <c r="U5" s="42"/>
    </row>
    <row r="6" spans="2:21" ht="19.5" thickBot="1">
      <c r="B6" s="4"/>
      <c r="C6" s="5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11">
        <f>入力シート!H14</f>
        <v>0</v>
      </c>
      <c r="R6" s="112"/>
      <c r="S6" s="6" t="s">
        <v>2</v>
      </c>
      <c r="T6" s="42"/>
      <c r="U6" s="42"/>
    </row>
    <row r="7" spans="2:21" ht="19.5" thickBot="1">
      <c r="B7" s="4"/>
      <c r="C7" s="5" t="s">
        <v>5</v>
      </c>
      <c r="D7" s="5"/>
      <c r="E7" s="5"/>
      <c r="F7" s="5"/>
      <c r="G7" s="5"/>
      <c r="H7" s="5"/>
      <c r="I7" s="7"/>
      <c r="J7" s="5"/>
      <c r="K7" s="5"/>
      <c r="L7" s="5"/>
      <c r="M7" s="5"/>
      <c r="N7" s="5"/>
      <c r="O7" s="5"/>
      <c r="P7" s="5"/>
      <c r="Q7" s="111">
        <f>入力シート!H15</f>
        <v>0</v>
      </c>
      <c r="R7" s="112"/>
      <c r="S7" s="6" t="s">
        <v>2</v>
      </c>
      <c r="T7" s="42"/>
      <c r="U7" s="42"/>
    </row>
    <row r="8" spans="2:21" ht="19.5" thickBot="1">
      <c r="B8" s="4"/>
      <c r="C8" s="5" t="s">
        <v>6</v>
      </c>
      <c r="D8" s="5"/>
      <c r="E8" s="5"/>
      <c r="F8" s="5"/>
      <c r="G8" s="5"/>
      <c r="H8" s="5"/>
      <c r="I8" s="7"/>
      <c r="J8" s="5"/>
      <c r="K8" s="5"/>
      <c r="L8" s="5"/>
      <c r="M8" s="5"/>
      <c r="N8" s="5"/>
      <c r="O8" s="5"/>
      <c r="P8" s="5"/>
      <c r="Q8" s="111">
        <f>入力シート!H16</f>
        <v>0</v>
      </c>
      <c r="R8" s="112"/>
      <c r="S8" s="6" t="s">
        <v>2</v>
      </c>
      <c r="T8" s="42"/>
      <c r="U8" s="42"/>
    </row>
    <row r="9" spans="2:21" ht="19.5" thickBot="1">
      <c r="B9" s="4"/>
      <c r="C9" s="5" t="s">
        <v>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11">
        <f>入力シート!H17</f>
        <v>0</v>
      </c>
      <c r="R9" s="112"/>
      <c r="S9" s="6" t="s">
        <v>2</v>
      </c>
      <c r="T9" s="42"/>
      <c r="U9" s="42"/>
    </row>
    <row r="10" spans="2:21" ht="19.5" thickBot="1">
      <c r="B10" s="8"/>
      <c r="C10" s="9" t="s">
        <v>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1">
        <f>入力シート!H18</f>
        <v>0</v>
      </c>
      <c r="R10" s="112"/>
      <c r="S10" s="10" t="s">
        <v>2</v>
      </c>
      <c r="T10" s="42"/>
      <c r="U10" s="42"/>
    </row>
    <row r="11" spans="2:21" ht="19.5" thickBot="1">
      <c r="B11" s="11" t="s">
        <v>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3"/>
      <c r="S11" s="14"/>
      <c r="T11" s="42"/>
      <c r="U11" s="42"/>
    </row>
    <row r="12" spans="2:21" ht="19.5" thickBot="1">
      <c r="B12" s="4"/>
      <c r="C12" s="5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5"/>
      <c r="Q12" s="111" t="e">
        <f>入力シート!H23</f>
        <v>#DIV/0!</v>
      </c>
      <c r="R12" s="112"/>
      <c r="S12" s="6" t="s">
        <v>2</v>
      </c>
      <c r="T12" s="42"/>
      <c r="U12" s="42"/>
    </row>
    <row r="13" spans="2:21" ht="19.5" thickBot="1">
      <c r="B13" s="4"/>
      <c r="C13" s="5" t="s">
        <v>11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11" t="e">
        <f>入力シート!H24</f>
        <v>#DIV/0!</v>
      </c>
      <c r="R13" s="112"/>
      <c r="S13" s="6" t="s">
        <v>2</v>
      </c>
      <c r="T13" s="42"/>
      <c r="U13" s="42"/>
    </row>
    <row r="14" spans="2:21" ht="19.5" thickBot="1">
      <c r="B14" s="4"/>
      <c r="C14" s="5" t="s">
        <v>12</v>
      </c>
      <c r="D14" s="5"/>
      <c r="E14" s="5"/>
      <c r="F14" s="16"/>
      <c r="G14" s="16"/>
      <c r="H14" s="5"/>
      <c r="I14" s="5"/>
      <c r="J14" s="5"/>
      <c r="K14" s="5"/>
      <c r="L14" s="5"/>
      <c r="M14" s="5"/>
      <c r="N14" s="5"/>
      <c r="O14" s="5"/>
      <c r="P14" s="5"/>
      <c r="Q14" s="111" t="e">
        <f>入力シート!H25</f>
        <v>#DIV/0!</v>
      </c>
      <c r="R14" s="112"/>
      <c r="S14" s="6" t="s">
        <v>2</v>
      </c>
      <c r="T14" s="42"/>
      <c r="U14" s="42"/>
    </row>
    <row r="15" spans="2:21" ht="19.5" thickBot="1">
      <c r="B15" s="17"/>
      <c r="C15" s="18" t="s">
        <v>13</v>
      </c>
      <c r="D15" s="19"/>
      <c r="E15" s="18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13">
        <f>入力シート!E31</f>
        <v>0</v>
      </c>
      <c r="R15" s="114"/>
      <c r="S15" s="20" t="s">
        <v>2</v>
      </c>
      <c r="T15" s="42"/>
      <c r="U15" s="42"/>
    </row>
    <row r="16" spans="2:21">
      <c r="B16" s="13"/>
      <c r="C16" s="21"/>
      <c r="D16" s="22"/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3"/>
      <c r="T16" s="42"/>
      <c r="U16" s="42"/>
    </row>
    <row r="17" spans="2:22">
      <c r="B17" s="42" t="s">
        <v>86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S17"/>
      <c r="T17"/>
      <c r="U17"/>
      <c r="V17"/>
    </row>
    <row r="18" spans="2:22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/>
      <c r="S18"/>
      <c r="T18"/>
      <c r="U18"/>
      <c r="V18"/>
    </row>
    <row r="19" spans="2:22">
      <c r="B19" s="42" t="s">
        <v>22</v>
      </c>
      <c r="C19" s="42"/>
      <c r="D19" s="42"/>
      <c r="E19" s="42"/>
      <c r="F19" s="42"/>
      <c r="G19" s="42"/>
      <c r="H19" s="42" t="s">
        <v>87</v>
      </c>
      <c r="I19" s="42"/>
      <c r="J19" s="42"/>
      <c r="K19" s="42"/>
      <c r="L19" s="42"/>
      <c r="M19" s="42"/>
      <c r="N19" s="42"/>
      <c r="O19" s="42"/>
      <c r="P19" s="42"/>
      <c r="Q19" s="42"/>
      <c r="R19"/>
      <c r="S19"/>
      <c r="T19"/>
      <c r="U19"/>
      <c r="V19"/>
    </row>
    <row r="20" spans="2:22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/>
      <c r="S20"/>
      <c r="T20"/>
      <c r="U20"/>
      <c r="V20"/>
    </row>
    <row r="21" spans="2:22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/>
      <c r="S21"/>
      <c r="T21"/>
      <c r="U21"/>
      <c r="V21"/>
    </row>
    <row r="22" spans="2:22">
      <c r="B22" s="42" t="s">
        <v>70</v>
      </c>
      <c r="C22" s="42"/>
      <c r="D22" s="42"/>
      <c r="E22" s="42"/>
      <c r="F22" s="42"/>
      <c r="G22" s="42"/>
      <c r="H22" s="42" t="s">
        <v>88</v>
      </c>
      <c r="I22" s="42"/>
      <c r="J22" s="42"/>
      <c r="K22" s="42"/>
      <c r="L22" s="42"/>
      <c r="M22" s="42"/>
      <c r="N22" s="42"/>
      <c r="O22" s="42"/>
      <c r="P22" s="42"/>
      <c r="Q22" s="42"/>
      <c r="R22"/>
      <c r="S22"/>
      <c r="T22"/>
      <c r="U22"/>
      <c r="V22"/>
    </row>
    <row r="23" spans="2:22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/>
      <c r="S23"/>
      <c r="T23"/>
      <c r="U23"/>
      <c r="V23"/>
    </row>
    <row r="24" spans="2:2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/>
      <c r="S24"/>
      <c r="T24"/>
      <c r="U24"/>
      <c r="V24"/>
    </row>
    <row r="25" spans="2:22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/>
      <c r="S25"/>
      <c r="T25"/>
      <c r="U25"/>
      <c r="V25"/>
    </row>
    <row r="26" spans="2:22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/>
    </row>
    <row r="27" spans="2:2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/>
    </row>
    <row r="28" spans="2:2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/>
    </row>
    <row r="29" spans="2:2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2:22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2:2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2:22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2:21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2:21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2:21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</row>
    <row r="36" spans="2:2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</row>
    <row r="37" spans="2:2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2:2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2:2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2:21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2:21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</row>
    <row r="42" spans="2:21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</row>
    <row r="43" spans="2:21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</row>
    <row r="44" spans="2:21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64" spans="21:21">
      <c r="U64" s="39" t="s">
        <v>90</v>
      </c>
    </row>
  </sheetData>
  <mergeCells count="11">
    <mergeCell ref="Q9:R9"/>
    <mergeCell ref="Q4:R4"/>
    <mergeCell ref="Q5:R5"/>
    <mergeCell ref="Q6:R6"/>
    <mergeCell ref="Q7:R7"/>
    <mergeCell ref="Q8:R8"/>
    <mergeCell ref="Q10:R10"/>
    <mergeCell ref="Q12:R12"/>
    <mergeCell ref="Q13:R13"/>
    <mergeCell ref="Q14:R14"/>
    <mergeCell ref="Q15:R15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入力シート</vt:lpstr>
      <vt:lpstr>【以下職種別計算結果シート】→</vt:lpstr>
      <vt:lpstr>医師</vt:lpstr>
      <vt:lpstr>歯科医師</vt:lpstr>
      <vt:lpstr>看護師</vt:lpstr>
      <vt:lpstr>薬剤師</vt:lpstr>
      <vt:lpstr>看護補助者</vt:lpstr>
      <vt:lpstr>栄養士</vt:lpstr>
      <vt:lpstr>医師!Print_Area</vt:lpstr>
      <vt:lpstr>栄養士!Print_Area</vt:lpstr>
      <vt:lpstr>看護師!Print_Area</vt:lpstr>
      <vt:lpstr>看護補助者!Print_Area</vt:lpstr>
      <vt:lpstr>歯科医師!Print_Area</vt:lpstr>
      <vt:lpstr>入力シート!Print_Area</vt:lpstr>
      <vt:lpstr>薬剤師!Print_Area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2025-07-30T06:59:02Z</dcterms:modified>
</cp:coreProperties>
</file>