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net-fs4\gesui-sf11（移行用）\04 経営管理部 内部文書\01 経営管理部 内部文書\！【プロジェクト】\01使用料改定\早見表・シミュレーション表\HP掲載用（岡田作業中）\作業中\課内確認中\"/>
    </mc:Choice>
  </mc:AlternateContent>
  <xr:revisionPtr revIDLastSave="0" documentId="8_{A4904AB8-FEA3-490C-8D0B-1F98840A8AE5}" xr6:coauthVersionLast="47" xr6:coauthVersionMax="47" xr10:uidLastSave="{00000000-0000-0000-0000-000000000000}"/>
  <bookViews>
    <workbookView xWindow="-120" yWindow="-120" windowWidth="29040" windowHeight="15720" tabRatio="781" xr2:uid="{00000000-000D-0000-FFFF-FFFF00000000}"/>
  </bookViews>
  <sheets>
    <sheet name="通常計算" sheetId="7" r:id="rId1"/>
    <sheet name="従前料金" sheetId="8" r:id="rId2"/>
  </sheets>
  <definedNames>
    <definedName name="_xlnm.Print_Area" localSheetId="0">通常計算!$A$1:$BK$64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6" i="8" l="1"/>
  <c r="T26" i="8"/>
  <c r="T13" i="8"/>
  <c r="L13" i="8"/>
  <c r="N4" i="8"/>
  <c r="G32" i="8" s="1"/>
  <c r="B13" i="8" l="1"/>
  <c r="G14" i="8"/>
  <c r="G16" i="8"/>
  <c r="G18" i="8"/>
  <c r="G27" i="8"/>
  <c r="G29" i="8"/>
  <c r="G31" i="8"/>
  <c r="G15" i="8"/>
  <c r="G17" i="8"/>
  <c r="G19" i="8"/>
  <c r="B26" i="8"/>
  <c r="G28" i="8"/>
  <c r="G30" i="8"/>
  <c r="B32" i="8" l="1"/>
  <c r="B19" i="8"/>
  <c r="B30" i="8"/>
  <c r="B17" i="8"/>
  <c r="B20" i="8"/>
  <c r="B33" i="8"/>
  <c r="B28" i="8"/>
  <c r="B15" i="8"/>
  <c r="B18" i="8"/>
  <c r="B31" i="8"/>
  <c r="B14" i="8"/>
  <c r="B27" i="8"/>
  <c r="B16" i="8"/>
  <c r="B29" i="8"/>
  <c r="I46" i="7" l="1"/>
  <c r="I25" i="7"/>
  <c r="I6" i="8" s="1"/>
  <c r="O33" i="8" s="1"/>
  <c r="T33" i="8" s="1"/>
  <c r="N23" i="7"/>
  <c r="G56" i="7" s="1"/>
  <c r="I44" i="7"/>
  <c r="O27" i="8" l="1"/>
  <c r="T27" i="8" s="1"/>
  <c r="O13" i="8"/>
  <c r="O29" i="8"/>
  <c r="T29" i="8" s="1"/>
  <c r="O30" i="8"/>
  <c r="T30" i="8" s="1"/>
  <c r="O28" i="8"/>
  <c r="T28" i="8" s="1"/>
  <c r="O31" i="8"/>
  <c r="T31" i="8" s="1"/>
  <c r="O17" i="8"/>
  <c r="T17" i="8" s="1"/>
  <c r="O15" i="8"/>
  <c r="T15" i="8" s="1"/>
  <c r="O26" i="8"/>
  <c r="O20" i="8"/>
  <c r="T20" i="8" s="1"/>
  <c r="O16" i="8"/>
  <c r="T16" i="8" s="1"/>
  <c r="O18" i="8"/>
  <c r="T18" i="8" s="1"/>
  <c r="O32" i="8"/>
  <c r="T32" i="8" s="1"/>
  <c r="O14" i="8"/>
  <c r="T14" i="8" s="1"/>
  <c r="O19" i="8"/>
  <c r="T19" i="8" s="1"/>
  <c r="G32" i="7"/>
  <c r="AR62" i="7"/>
  <c r="AR61" i="7"/>
  <c r="AR60" i="7"/>
  <c r="AR59" i="7"/>
  <c r="AR58" i="7"/>
  <c r="AR57" i="7"/>
  <c r="AR56" i="7"/>
  <c r="K48" i="7"/>
  <c r="AR53" i="7" s="1"/>
  <c r="AR55" i="7"/>
  <c r="AV55" i="7" s="1"/>
  <c r="O21" i="8" l="1"/>
  <c r="T21" i="8"/>
  <c r="O34" i="8"/>
  <c r="T34" i="8"/>
  <c r="T31" i="7"/>
  <c r="Y10" i="7" l="1"/>
  <c r="Y34" i="8"/>
  <c r="AD10" i="7" s="1"/>
  <c r="V6" i="8"/>
  <c r="AD6" i="8" s="1"/>
  <c r="Y21" i="8"/>
  <c r="V7" i="8" s="1"/>
  <c r="AD7" i="8" s="1"/>
  <c r="G60" i="7"/>
  <c r="AM56" i="7"/>
  <c r="AV56" i="7" s="1"/>
  <c r="G36" i="7"/>
  <c r="G61" i="7"/>
  <c r="G59" i="7"/>
  <c r="G57" i="7"/>
  <c r="G58" i="7"/>
  <c r="G33" i="7"/>
  <c r="G34" i="7"/>
  <c r="G35" i="7"/>
  <c r="B31" i="7"/>
  <c r="G37" i="7"/>
  <c r="AD34" i="8" l="1"/>
  <c r="AI10" i="7" s="1"/>
  <c r="AD21" i="8"/>
  <c r="V4" i="8"/>
  <c r="B60" i="7"/>
  <c r="AM60" i="7" s="1"/>
  <c r="AV60" i="7" s="1"/>
  <c r="B61" i="7"/>
  <c r="AM61" i="7" s="1"/>
  <c r="B59" i="7"/>
  <c r="AM59" i="7" s="1"/>
  <c r="AV59" i="7" s="1"/>
  <c r="B58" i="7"/>
  <c r="AM58" i="7" s="1"/>
  <c r="AV58" i="7" s="1"/>
  <c r="B57" i="7"/>
  <c r="AM57" i="7" s="1"/>
  <c r="AV57" i="7" s="1"/>
  <c r="B32" i="7"/>
  <c r="B36" i="7"/>
  <c r="O36" i="7" s="1"/>
  <c r="T36" i="7" s="1"/>
  <c r="B33" i="7"/>
  <c r="O33" i="7" s="1"/>
  <c r="T33" i="7" s="1"/>
  <c r="B35" i="7"/>
  <c r="O35" i="7" s="1"/>
  <c r="T35" i="7" s="1"/>
  <c r="B38" i="7"/>
  <c r="B34" i="7"/>
  <c r="O34" i="7" s="1"/>
  <c r="T34" i="7" s="1"/>
  <c r="B37" i="7"/>
  <c r="O37" i="7" s="1"/>
  <c r="T37" i="7" s="1"/>
  <c r="B62" i="7"/>
  <c r="AM62" i="7" s="1"/>
  <c r="AV62" i="7" s="1"/>
  <c r="O31" i="7"/>
  <c r="I8" i="8" l="1"/>
  <c r="AV61" i="7"/>
  <c r="AV63" i="7" s="1"/>
  <c r="BA63" i="7" s="1"/>
  <c r="X47" i="7" s="1"/>
  <c r="O32" i="7"/>
  <c r="T32" i="7" s="1"/>
  <c r="AM63" i="7"/>
  <c r="O38" i="7"/>
  <c r="T38" i="7" s="1"/>
  <c r="AD11" i="7" l="1"/>
  <c r="AD12" i="7" s="1"/>
  <c r="N11" i="7"/>
  <c r="T39" i="7"/>
  <c r="X25" i="7" s="1"/>
  <c r="I10" i="7" s="1"/>
  <c r="X46" i="7"/>
  <c r="O39" i="7"/>
  <c r="Y11" i="7" l="1"/>
  <c r="Y12" i="7" s="1"/>
  <c r="I11" i="7"/>
  <c r="I12" i="7" s="1"/>
  <c r="Y39" i="7"/>
  <c r="AD39" i="7" s="1"/>
  <c r="X23" i="7" s="1"/>
  <c r="S10" i="7" s="1"/>
  <c r="BF63" i="7"/>
  <c r="X44" i="7" s="1"/>
  <c r="I14" i="7" l="1"/>
  <c r="AI11" i="7"/>
  <c r="AI12" i="7" s="1"/>
  <c r="S11" i="7"/>
  <c r="S12" i="7" s="1"/>
  <c r="X26" i="7"/>
  <c r="N10" i="7" s="1"/>
  <c r="N12" i="7" s="1"/>
  <c r="N14" i="7" s="1"/>
  <c r="S14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242.浦田　弘幸</author>
    <author>232.浦田　弘幸</author>
  </authors>
  <commentList>
    <comment ref="T31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単価×調定月数</t>
        </r>
      </text>
    </comment>
    <comment ref="I48" authorId="1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下記の単価表から選択</t>
        </r>
      </text>
    </comment>
    <comment ref="AV55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単価×調定月数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242.浦田　弘幸</author>
  </authors>
  <commentList>
    <comment ref="N4" authorId="0" shapeId="0" xr:uid="{F89E5A2E-D09D-49D9-808F-A274BF559F58}">
      <text>
        <r>
          <rPr>
            <sz val="9"/>
            <color indexed="81"/>
            <rFont val="ＭＳ Ｐゴシック"/>
            <family val="3"/>
            <charset val="128"/>
          </rPr>
          <t>0.5調定用のデータ有り</t>
        </r>
      </text>
    </comment>
    <comment ref="T13" authorId="0" shapeId="0" xr:uid="{92B9EEF4-199F-4AE1-8D52-3D824F48BF8E}">
      <text>
        <r>
          <rPr>
            <sz val="9"/>
            <color indexed="81"/>
            <rFont val="ＭＳ Ｐゴシック"/>
            <family val="3"/>
            <charset val="128"/>
          </rPr>
          <t>単価×調定月数</t>
        </r>
      </text>
    </comment>
    <comment ref="T26" authorId="0" shapeId="0" xr:uid="{5E171923-96F4-4672-8BAD-7339C6A832B2}">
      <text>
        <r>
          <rPr>
            <sz val="9"/>
            <color indexed="81"/>
            <rFont val="ＭＳ Ｐゴシック"/>
            <family val="3"/>
            <charset val="128"/>
          </rPr>
          <t>単価×調定月数</t>
        </r>
      </text>
    </comment>
  </commentList>
</comments>
</file>

<file path=xl/sharedStrings.xml><?xml version="1.0" encoding="utf-8"?>
<sst xmlns="http://schemas.openxmlformats.org/spreadsheetml/2006/main" count="314" uniqueCount="86">
  <si>
    <t>ヵ月</t>
    <rPh sb="1" eb="2">
      <t>ゲツ</t>
    </rPh>
    <phoneticPr fontId="2"/>
  </si>
  <si>
    <t>㎥まで（基本水量）</t>
    <rPh sb="4" eb="6">
      <t>キホン</t>
    </rPh>
    <rPh sb="6" eb="8">
      <t>スイリョウ</t>
    </rPh>
    <phoneticPr fontId="2"/>
  </si>
  <si>
    <t>㎥～</t>
    <phoneticPr fontId="2"/>
  </si>
  <si>
    <t>㎥</t>
    <phoneticPr fontId="2"/>
  </si>
  <si>
    <t>㎥以上</t>
    <rPh sb="1" eb="3">
      <t>イジョウ</t>
    </rPh>
    <phoneticPr fontId="2"/>
  </si>
  <si>
    <t>円</t>
    <rPh sb="0" eb="1">
      <t>エン</t>
    </rPh>
    <phoneticPr fontId="2"/>
  </si>
  <si>
    <t>1㎥当たり</t>
    <rPh sb="2" eb="3">
      <t>ア</t>
    </rPh>
    <phoneticPr fontId="2"/>
  </si>
  <si>
    <t>汚水排出量</t>
    <rPh sb="0" eb="2">
      <t>オスイ</t>
    </rPh>
    <rPh sb="2" eb="4">
      <t>ハイシュツ</t>
    </rPh>
    <rPh sb="4" eb="5">
      <t>リョウ</t>
    </rPh>
    <phoneticPr fontId="2"/>
  </si>
  <si>
    <t>汚水排出量（基準）</t>
    <rPh sb="0" eb="1">
      <t>オ</t>
    </rPh>
    <rPh sb="1" eb="2">
      <t>ミズ</t>
    </rPh>
    <rPh sb="2" eb="3">
      <t>ハイ</t>
    </rPh>
    <rPh sb="3" eb="4">
      <t>デ</t>
    </rPh>
    <rPh sb="4" eb="5">
      <t>リョウ</t>
    </rPh>
    <rPh sb="6" eb="7">
      <t>モト</t>
    </rPh>
    <rPh sb="7" eb="8">
      <t>ジュン</t>
    </rPh>
    <phoneticPr fontId="2"/>
  </si>
  <si>
    <t>汚水排出量：</t>
    <rPh sb="0" eb="2">
      <t>オスイ</t>
    </rPh>
    <rPh sb="2" eb="4">
      <t>ハイシュツ</t>
    </rPh>
    <rPh sb="4" eb="5">
      <t>リョウ</t>
    </rPh>
    <phoneticPr fontId="2"/>
  </si>
  <si>
    <t>下水道使用料計算表</t>
    <rPh sb="0" eb="2">
      <t>ゲスイ</t>
    </rPh>
    <rPh sb="2" eb="3">
      <t>ドウ</t>
    </rPh>
    <rPh sb="3" eb="6">
      <t>シヨウリョウ</t>
    </rPh>
    <rPh sb="6" eb="8">
      <t>ケイサン</t>
    </rPh>
    <rPh sb="8" eb="9">
      <t>ヒョウ</t>
    </rPh>
    <phoneticPr fontId="2"/>
  </si>
  <si>
    <t>合　計　</t>
    <rPh sb="0" eb="1">
      <t>ゴウ</t>
    </rPh>
    <rPh sb="2" eb="3">
      <t>ケイ</t>
    </rPh>
    <phoneticPr fontId="2"/>
  </si>
  <si>
    <t>(1)</t>
    <phoneticPr fontId="2"/>
  </si>
  <si>
    <t>(2)</t>
    <phoneticPr fontId="2"/>
  </si>
  <si>
    <t>(A)</t>
    <phoneticPr fontId="2"/>
  </si>
  <si>
    <t>(A+B)</t>
    <phoneticPr fontId="2"/>
  </si>
  <si>
    <t>下水道使用料</t>
    <rPh sb="0" eb="2">
      <t>ゲスイ</t>
    </rPh>
    <rPh sb="2" eb="3">
      <t>ドウ</t>
    </rPh>
    <rPh sb="3" eb="6">
      <t>シヨウリョウ</t>
    </rPh>
    <phoneticPr fontId="2"/>
  </si>
  <si>
    <t>消　費　税</t>
    <phoneticPr fontId="2"/>
  </si>
  <si>
    <t>合　　　計</t>
    <rPh sb="0" eb="1">
      <t>ゴウ</t>
    </rPh>
    <rPh sb="4" eb="5">
      <t>ケイ</t>
    </rPh>
    <phoneticPr fontId="2"/>
  </si>
  <si>
    <t>本　　　体</t>
    <rPh sb="0" eb="1">
      <t>ホン</t>
    </rPh>
    <rPh sb="4" eb="5">
      <t>カラダ</t>
    </rPh>
    <phoneticPr fontId="2"/>
  </si>
  <si>
    <t>単　　　価</t>
    <rPh sb="0" eb="1">
      <t>タン</t>
    </rPh>
    <rPh sb="4" eb="5">
      <t>アタイ</t>
    </rPh>
    <phoneticPr fontId="2"/>
  </si>
  <si>
    <t>(3)</t>
    <phoneticPr fontId="2"/>
  </si>
  <si>
    <t>(C+D)</t>
    <phoneticPr fontId="2"/>
  </si>
  <si>
    <t>下水道使用料（税込)</t>
    <rPh sb="0" eb="2">
      <t>ゲスイ</t>
    </rPh>
    <rPh sb="2" eb="3">
      <t>ドウ</t>
    </rPh>
    <rPh sb="3" eb="6">
      <t>シヨウリョウ</t>
    </rPh>
    <rPh sb="7" eb="9">
      <t>ゼイコミ</t>
    </rPh>
    <phoneticPr fontId="2"/>
  </si>
  <si>
    <t>本体</t>
    <rPh sb="0" eb="2">
      <t>ホンタイ</t>
    </rPh>
    <phoneticPr fontId="2"/>
  </si>
  <si>
    <t>円</t>
    <rPh sb="0" eb="1">
      <t>エン</t>
    </rPh>
    <phoneticPr fontId="2"/>
  </si>
  <si>
    <t>上水量（基準）</t>
    <rPh sb="0" eb="1">
      <t>ジョウ</t>
    </rPh>
    <rPh sb="1" eb="3">
      <t>スイリョウ</t>
    </rPh>
    <rPh sb="4" eb="5">
      <t>モト</t>
    </rPh>
    <rPh sb="5" eb="6">
      <t>ジュン</t>
    </rPh>
    <phoneticPr fontId="2"/>
  </si>
  <si>
    <t>基本料金</t>
    <rPh sb="0" eb="2">
      <t>キホン</t>
    </rPh>
    <rPh sb="2" eb="4">
      <t>リョウキン</t>
    </rPh>
    <phoneticPr fontId="2"/>
  </si>
  <si>
    <t>家事以外</t>
    <phoneticPr fontId="2"/>
  </si>
  <si>
    <t>25mm</t>
    <phoneticPr fontId="2"/>
  </si>
  <si>
    <t>40mm</t>
    <phoneticPr fontId="2"/>
  </si>
  <si>
    <t>20mm以下</t>
    <rPh sb="4" eb="6">
      <t>イカ</t>
    </rPh>
    <phoneticPr fontId="2"/>
  </si>
  <si>
    <t>50mm</t>
    <phoneticPr fontId="2"/>
  </si>
  <si>
    <t>150mm</t>
    <phoneticPr fontId="2"/>
  </si>
  <si>
    <t>100mm</t>
    <phoneticPr fontId="2"/>
  </si>
  <si>
    <t>75mm</t>
    <phoneticPr fontId="2"/>
  </si>
  <si>
    <t>200mm</t>
    <phoneticPr fontId="2"/>
  </si>
  <si>
    <t>家事用</t>
    <rPh sb="0" eb="3">
      <t>カジヨウ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</si>
  <si>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</si>
  <si>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</si>
  <si>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</si>
  <si>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</si>
  <si>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</si>
  <si>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</si>
  <si>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</si>
  <si>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</si>
  <si>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</si>
  <si>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上水量：</t>
    <rPh sb="0" eb="1">
      <t>ジョウ</t>
    </rPh>
    <rPh sb="1" eb="3">
      <t>スイリョウ</t>
    </rPh>
    <phoneticPr fontId="2"/>
  </si>
  <si>
    <t>口径：</t>
    <rPh sb="0" eb="2">
      <t>コウケイ</t>
    </rPh>
    <phoneticPr fontId="2"/>
  </si>
  <si>
    <t>単　　　価　　　表</t>
    <rPh sb="0" eb="1">
      <t>タン</t>
    </rPh>
    <rPh sb="4" eb="5">
      <t>アタイ</t>
    </rPh>
    <rPh sb="8" eb="9">
      <t>ヒョウ</t>
    </rPh>
    <phoneticPr fontId="2"/>
  </si>
  <si>
    <t>単価</t>
    <rPh sb="0" eb="2">
      <t>タンカ</t>
    </rPh>
    <phoneticPr fontId="2"/>
  </si>
  <si>
    <t>(A)</t>
    <phoneticPr fontId="2"/>
  </si>
  <si>
    <t>(B)</t>
    <phoneticPr fontId="2"/>
  </si>
  <si>
    <t>(A*B=C)</t>
    <phoneticPr fontId="2"/>
  </si>
  <si>
    <t>(C+D)</t>
    <phoneticPr fontId="2"/>
  </si>
  <si>
    <t>(A)</t>
    <phoneticPr fontId="2"/>
  </si>
  <si>
    <t>(B)</t>
    <phoneticPr fontId="2"/>
  </si>
  <si>
    <t>(A*B=C)</t>
    <phoneticPr fontId="2"/>
  </si>
  <si>
    <t>上水道使用料（税込)</t>
    <rPh sb="0" eb="2">
      <t>ジョウスイ</t>
    </rPh>
    <rPh sb="2" eb="3">
      <t>ドウ</t>
    </rPh>
    <rPh sb="3" eb="6">
      <t>シヨウリョウ</t>
    </rPh>
    <rPh sb="7" eb="9">
      <t>ゼイコミ</t>
    </rPh>
    <phoneticPr fontId="2"/>
  </si>
  <si>
    <t>上水道使用料計算表（参考）</t>
    <rPh sb="0" eb="1">
      <t>ジョウ</t>
    </rPh>
    <rPh sb="1" eb="2">
      <t>ミズ</t>
    </rPh>
    <rPh sb="2" eb="3">
      <t>ドウ</t>
    </rPh>
    <rPh sb="3" eb="6">
      <t>シヨウリョウ</t>
    </rPh>
    <rPh sb="6" eb="8">
      <t>ケイサン</t>
    </rPh>
    <rPh sb="8" eb="9">
      <t>ヒョウ</t>
    </rPh>
    <rPh sb="10" eb="12">
      <t>サンコウ</t>
    </rPh>
    <phoneticPr fontId="2"/>
  </si>
  <si>
    <t>(C*10%=D)</t>
    <phoneticPr fontId="2"/>
  </si>
  <si>
    <t>税（10％）</t>
    <rPh sb="0" eb="1">
      <t>ゼイ</t>
    </rPh>
    <phoneticPr fontId="2"/>
  </si>
  <si>
    <t>(C*10%=D)</t>
    <phoneticPr fontId="2"/>
  </si>
  <si>
    <t>●　水道使用量（汚水排出量）を入力してください。</t>
    <rPh sb="2" eb="4">
      <t>スイドウ</t>
    </rPh>
    <rPh sb="4" eb="7">
      <t>シヨウリョウ</t>
    </rPh>
    <rPh sb="8" eb="10">
      <t>オスイ</t>
    </rPh>
    <rPh sb="10" eb="13">
      <t>ハイシュツリョウ</t>
    </rPh>
    <rPh sb="15" eb="17">
      <t>ニュウリョク</t>
    </rPh>
    <phoneticPr fontId="2"/>
  </si>
  <si>
    <t>㎥</t>
    <phoneticPr fontId="2"/>
  </si>
  <si>
    <t>水道料金</t>
    <rPh sb="0" eb="4">
      <t>スイドウリョウキン</t>
    </rPh>
    <phoneticPr fontId="2"/>
  </si>
  <si>
    <t>合計</t>
    <rPh sb="0" eb="2">
      <t>ゴウケイ</t>
    </rPh>
    <phoneticPr fontId="2"/>
  </si>
  <si>
    <t>円</t>
    <rPh sb="0" eb="1">
      <t>エン</t>
    </rPh>
    <phoneticPr fontId="2"/>
  </si>
  <si>
    <t>※変更なし</t>
    <rPh sb="1" eb="3">
      <t>ヘンコウ</t>
    </rPh>
    <phoneticPr fontId="2"/>
  </si>
  <si>
    <t>A</t>
  </si>
  <si>
    <t>下水道使用料</t>
    <rPh sb="0" eb="1">
      <t>ゲ</t>
    </rPh>
    <rPh sb="3" eb="6">
      <t>シヨウリョウ</t>
    </rPh>
    <phoneticPr fontId="2"/>
  </si>
  <si>
    <t>新旧差額：</t>
    <rPh sb="0" eb="2">
      <t>シンキュウ</t>
    </rPh>
    <rPh sb="2" eb="4">
      <t>サガク</t>
    </rPh>
    <phoneticPr fontId="2"/>
  </si>
  <si>
    <t>円（税込）</t>
    <rPh sb="0" eb="1">
      <t>エン</t>
    </rPh>
    <rPh sb="2" eb="4">
      <t>ゼイコミ</t>
    </rPh>
    <phoneticPr fontId="2"/>
  </si>
  <si>
    <t>(A*10%=B)</t>
    <phoneticPr fontId="2"/>
  </si>
  <si>
    <t>旧料金単価</t>
    <rPh sb="0" eb="3">
      <t>キュウリョウキン</t>
    </rPh>
    <rPh sb="3" eb="4">
      <t>タン</t>
    </rPh>
    <rPh sb="4" eb="5">
      <t>アタイ</t>
    </rPh>
    <phoneticPr fontId="2"/>
  </si>
  <si>
    <t>本体</t>
    <rPh sb="0" eb="2">
      <t>ホンタイ</t>
    </rPh>
    <phoneticPr fontId="2"/>
  </si>
  <si>
    <t>消費税（10％）</t>
    <rPh sb="0" eb="3">
      <t>ショウヒゼイ</t>
    </rPh>
    <phoneticPr fontId="2"/>
  </si>
  <si>
    <t>改定後の料金</t>
    <rPh sb="0" eb="3">
      <t>カイテイゴ</t>
    </rPh>
    <rPh sb="4" eb="6">
      <t>リョウキン</t>
    </rPh>
    <phoneticPr fontId="2"/>
  </si>
  <si>
    <t>改定前の料金</t>
    <rPh sb="0" eb="3">
      <t>カイテイマエ</t>
    </rPh>
    <rPh sb="4" eb="6">
      <t>リョウキン</t>
    </rPh>
    <phoneticPr fontId="2"/>
  </si>
  <si>
    <t>増加額</t>
    <rPh sb="0" eb="3">
      <t>ゾウカガク</t>
    </rPh>
    <phoneticPr fontId="2"/>
  </si>
  <si>
    <t>下水道使用料の計算</t>
    <rPh sb="0" eb="3">
      <t>ゲスイドウ</t>
    </rPh>
    <rPh sb="3" eb="6">
      <t>シヨウリョウ</t>
    </rPh>
    <rPh sb="7" eb="9">
      <t>ケイサン</t>
    </rPh>
    <phoneticPr fontId="2"/>
  </si>
  <si>
    <t>上下水道料金　計算表　（２か月分）</t>
    <rPh sb="0" eb="4">
      <t>ジョウゲスイドウ</t>
    </rPh>
    <rPh sb="4" eb="6">
      <t>リョウキン</t>
    </rPh>
    <rPh sb="7" eb="10">
      <t>ケイサンヒョウ</t>
    </rPh>
    <rPh sb="14" eb="15">
      <t>ゲツ</t>
    </rPh>
    <rPh sb="15" eb="16">
      <t>ブン</t>
    </rPh>
    <phoneticPr fontId="2"/>
  </si>
  <si>
    <t>税込</t>
    <rPh sb="0" eb="2">
      <t>ゼイコ</t>
    </rPh>
    <phoneticPr fontId="2"/>
  </si>
  <si>
    <t>●水道使用量等の確認方法</t>
    <rPh sb="1" eb="3">
      <t>スイドウ</t>
    </rPh>
    <rPh sb="3" eb="7">
      <t>シヨウリョウトウ</t>
    </rPh>
    <rPh sb="8" eb="12">
      <t>カクニンホウホウ</t>
    </rPh>
    <phoneticPr fontId="2"/>
  </si>
  <si>
    <r>
      <t>※以下の方は上記の料金表では計算できませんので、↓の</t>
    </r>
    <r>
      <rPr>
        <b/>
        <sz val="14"/>
        <color rgb="FF00B050"/>
        <rFont val="BIZ UDゴシック"/>
        <family val="3"/>
        <charset val="128"/>
      </rPr>
      <t>緑色のセルを</t>
    </r>
    <r>
      <rPr>
        <b/>
        <sz val="14"/>
        <color theme="1"/>
        <rFont val="BIZ UDゴシック"/>
        <family val="3"/>
        <charset val="128"/>
      </rPr>
      <t>入力してください。
　・水道と下水道で使用量が異なる方
　・水道の口径が家事用以外の方
　・２か月毎の検針ではなく、毎月検針の方</t>
    </r>
    <rPh sb="1" eb="3">
      <t>イカ</t>
    </rPh>
    <rPh sb="4" eb="5">
      <t>カタ</t>
    </rPh>
    <rPh sb="6" eb="8">
      <t>ジョウキ</t>
    </rPh>
    <rPh sb="9" eb="12">
      <t>リョウキンヒョウ</t>
    </rPh>
    <rPh sb="14" eb="16">
      <t>ケイサン</t>
    </rPh>
    <rPh sb="26" eb="27">
      <t>ミドリ</t>
    </rPh>
    <rPh sb="27" eb="28">
      <t>イロ</t>
    </rPh>
    <rPh sb="32" eb="34">
      <t>ニュウリョク</t>
    </rPh>
    <rPh sb="44" eb="46">
      <t>スイドウ</t>
    </rPh>
    <rPh sb="47" eb="50">
      <t>ゲスイドウ</t>
    </rPh>
    <rPh sb="51" eb="53">
      <t>シヨウ</t>
    </rPh>
    <rPh sb="53" eb="54">
      <t>リョウ</t>
    </rPh>
    <rPh sb="55" eb="56">
      <t>コト</t>
    </rPh>
    <rPh sb="58" eb="59">
      <t>カタ</t>
    </rPh>
    <rPh sb="62" eb="64">
      <t>スイドウ</t>
    </rPh>
    <rPh sb="65" eb="67">
      <t>コウケイ</t>
    </rPh>
    <rPh sb="68" eb="71">
      <t>カジヨウ</t>
    </rPh>
    <rPh sb="71" eb="73">
      <t>イガイ</t>
    </rPh>
    <rPh sb="74" eb="75">
      <t>カタ</t>
    </rPh>
    <rPh sb="81" eb="82">
      <t>ゴト</t>
    </rPh>
    <rPh sb="83" eb="85">
      <t>ケンシン</t>
    </rPh>
    <rPh sb="90" eb="92">
      <t>マイツキ</t>
    </rPh>
    <rPh sb="92" eb="94">
      <t>ケンシン</t>
    </rPh>
    <rPh sb="95" eb="96">
      <t>カタ</t>
    </rPh>
    <phoneticPr fontId="2"/>
  </si>
  <si>
    <t>検針月数：</t>
    <rPh sb="0" eb="2">
      <t>ケンシン</t>
    </rPh>
    <rPh sb="2" eb="3">
      <t>ツキ</t>
    </rPh>
    <rPh sb="3" eb="4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</si>
</sst>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&quot;円&quot;;[Red]\-#,##0&quot;円&quot;"/>
  </numFmts>
  <fonts count="2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24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4"/>
      <color theme="9" tint="-0.249977111117893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4"/>
      <color rgb="FF00B050"/>
      <name val="BIZ UDゴシック"/>
      <family val="3"/>
      <charset val="128"/>
    </font>
    <font>
      <b/>
      <sz val="16"/>
      <color theme="1"/>
      <name val="BIZ UD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</fills>
  <borders count="1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 diagonalUp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rgb="FF0000CC"/>
      </left>
      <right/>
      <top style="thick">
        <color rgb="FF0000CC"/>
      </top>
      <bottom/>
      <diagonal/>
    </border>
    <border>
      <left/>
      <right/>
      <top style="thick">
        <color rgb="FF0000CC"/>
      </top>
      <bottom/>
      <diagonal/>
    </border>
    <border>
      <left/>
      <right style="thick">
        <color rgb="FF0000CC"/>
      </right>
      <top style="thick">
        <color rgb="FF0000CC"/>
      </top>
      <bottom/>
      <diagonal/>
    </border>
    <border>
      <left style="thick">
        <color rgb="FF0000CC"/>
      </left>
      <right/>
      <top/>
      <bottom/>
      <diagonal/>
    </border>
    <border>
      <left/>
      <right style="thick">
        <color rgb="FF0000CC"/>
      </right>
      <top/>
      <bottom/>
      <diagonal/>
    </border>
    <border>
      <left style="thick">
        <color rgb="FF0000CC"/>
      </left>
      <right/>
      <top/>
      <bottom style="thick">
        <color rgb="FF0000CC"/>
      </bottom>
      <diagonal/>
    </border>
    <border>
      <left/>
      <right/>
      <top/>
      <bottom style="thick">
        <color rgb="FF0000CC"/>
      </bottom>
      <diagonal/>
    </border>
    <border>
      <left/>
      <right style="thick">
        <color rgb="FF0000CC"/>
      </right>
      <top/>
      <bottom style="thick">
        <color rgb="FF0000CC"/>
      </bottom>
      <diagonal/>
    </border>
    <border>
      <left style="thick">
        <color rgb="FF0000CC"/>
      </left>
      <right/>
      <top style="hair">
        <color rgb="FF0000CC"/>
      </top>
      <bottom/>
      <diagonal/>
    </border>
    <border>
      <left/>
      <right/>
      <top style="hair">
        <color rgb="FF0000CC"/>
      </top>
      <bottom/>
      <diagonal/>
    </border>
    <border>
      <left/>
      <right style="thick">
        <color rgb="FF0000CC"/>
      </right>
      <top style="hair">
        <color rgb="FF0000CC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medium">
        <color indexed="64"/>
      </top>
      <bottom style="hair">
        <color indexed="64"/>
      </bottom>
      <diagonal style="hair">
        <color indexed="64"/>
      </diagonal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rgb="FF0000CC"/>
      </top>
      <bottom/>
      <diagonal/>
    </border>
    <border>
      <left/>
      <right style="thin">
        <color indexed="64"/>
      </right>
      <top style="hair">
        <color rgb="FF0000CC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distributed" vertical="top"/>
    </xf>
    <xf numFmtId="0" fontId="6" fillId="0" borderId="3" xfId="0" applyFont="1" applyBorder="1">
      <alignment vertical="center"/>
    </xf>
    <xf numFmtId="0" fontId="6" fillId="0" borderId="44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46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48" xfId="0" applyFont="1" applyBorder="1">
      <alignment vertical="center"/>
    </xf>
    <xf numFmtId="0" fontId="6" fillId="0" borderId="27" xfId="0" applyFont="1" applyBorder="1">
      <alignment vertical="center"/>
    </xf>
    <xf numFmtId="0" fontId="6" fillId="0" borderId="6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72" xfId="0" applyFont="1" applyBorder="1">
      <alignment vertical="center"/>
    </xf>
    <xf numFmtId="0" fontId="6" fillId="0" borderId="73" xfId="0" applyFont="1" applyBorder="1">
      <alignment vertical="center"/>
    </xf>
    <xf numFmtId="0" fontId="6" fillId="0" borderId="74" xfId="0" applyFont="1" applyBorder="1">
      <alignment vertical="center"/>
    </xf>
    <xf numFmtId="0" fontId="6" fillId="0" borderId="75" xfId="0" applyFont="1" applyBorder="1">
      <alignment vertical="center"/>
    </xf>
    <xf numFmtId="0" fontId="6" fillId="0" borderId="76" xfId="0" applyFont="1" applyBorder="1">
      <alignment vertical="center"/>
    </xf>
    <xf numFmtId="0" fontId="6" fillId="0" borderId="77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6" fillId="0" borderId="0" xfId="1" applyFont="1" applyBorder="1" applyAlignment="1">
      <alignment horizontal="right" vertical="center"/>
    </xf>
    <xf numFmtId="0" fontId="6" fillId="0" borderId="0" xfId="0" applyFont="1" applyAlignment="1">
      <alignment horizontal="distributed" vertical="center"/>
    </xf>
    <xf numFmtId="176" fontId="8" fillId="0" borderId="0" xfId="0" applyNumberFormat="1" applyFont="1">
      <alignment vertical="center"/>
    </xf>
    <xf numFmtId="38" fontId="6" fillId="0" borderId="0" xfId="0" applyNumberFormat="1" applyFont="1">
      <alignment vertical="center"/>
    </xf>
    <xf numFmtId="0" fontId="12" fillId="4" borderId="1" xfId="0" applyFont="1" applyFill="1" applyBorder="1">
      <alignment vertical="center"/>
    </xf>
    <xf numFmtId="0" fontId="6" fillId="4" borderId="1" xfId="0" applyFont="1" applyFill="1" applyBorder="1">
      <alignment vertical="center"/>
    </xf>
    <xf numFmtId="0" fontId="6" fillId="5" borderId="2" xfId="0" applyFont="1" applyFill="1" applyBorder="1">
      <alignment vertical="center"/>
    </xf>
    <xf numFmtId="0" fontId="6" fillId="5" borderId="0" xfId="0" applyFont="1" applyFill="1">
      <alignment vertical="center"/>
    </xf>
    <xf numFmtId="0" fontId="6" fillId="5" borderId="6" xfId="0" applyFont="1" applyFill="1" applyBorder="1">
      <alignment vertical="center"/>
    </xf>
    <xf numFmtId="0" fontId="6" fillId="5" borderId="21" xfId="0" applyFont="1" applyFill="1" applyBorder="1">
      <alignment vertical="center"/>
    </xf>
    <xf numFmtId="0" fontId="6" fillId="5" borderId="61" xfId="0" applyFont="1" applyFill="1" applyBorder="1">
      <alignment vertical="center"/>
    </xf>
    <xf numFmtId="0" fontId="6" fillId="5" borderId="56" xfId="0" applyFont="1" applyFill="1" applyBorder="1">
      <alignment vertical="center"/>
    </xf>
    <xf numFmtId="0" fontId="6" fillId="5" borderId="60" xfId="0" applyFont="1" applyFill="1" applyBorder="1">
      <alignment vertical="center"/>
    </xf>
    <xf numFmtId="0" fontId="6" fillId="0" borderId="0" xfId="0" applyFont="1" applyAlignment="1">
      <alignment horizontal="right" vertical="center"/>
    </xf>
    <xf numFmtId="38" fontId="6" fillId="0" borderId="0" xfId="1" applyFont="1" applyBorder="1" applyAlignment="1">
      <alignment vertical="center"/>
    </xf>
    <xf numFmtId="0" fontId="6" fillId="6" borderId="2" xfId="0" applyFont="1" applyFill="1" applyBorder="1">
      <alignment vertical="center"/>
    </xf>
    <xf numFmtId="0" fontId="6" fillId="6" borderId="0" xfId="0" applyFont="1" applyFill="1">
      <alignment vertical="center"/>
    </xf>
    <xf numFmtId="0" fontId="6" fillId="6" borderId="6" xfId="0" applyFont="1" applyFill="1" applyBorder="1">
      <alignment vertical="center"/>
    </xf>
    <xf numFmtId="0" fontId="6" fillId="6" borderId="21" xfId="0" applyFont="1" applyFill="1" applyBorder="1">
      <alignment vertical="center"/>
    </xf>
    <xf numFmtId="0" fontId="6" fillId="6" borderId="61" xfId="0" applyFont="1" applyFill="1" applyBorder="1">
      <alignment vertical="center"/>
    </xf>
    <xf numFmtId="0" fontId="6" fillId="6" borderId="56" xfId="0" applyFont="1" applyFill="1" applyBorder="1">
      <alignment vertical="center"/>
    </xf>
    <xf numFmtId="0" fontId="6" fillId="6" borderId="60" xfId="0" applyFont="1" applyFill="1" applyBorder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6" fillId="0" borderId="0" xfId="0" applyFont="1" applyBorder="1">
      <alignment vertical="center"/>
    </xf>
    <xf numFmtId="0" fontId="13" fillId="5" borderId="0" xfId="0" applyFont="1" applyFill="1">
      <alignment vertical="center"/>
    </xf>
    <xf numFmtId="55" fontId="13" fillId="7" borderId="0" xfId="0" applyNumberFormat="1" applyFont="1" applyFill="1">
      <alignment vertical="center"/>
    </xf>
    <xf numFmtId="0" fontId="13" fillId="7" borderId="0" xfId="0" applyFont="1" applyFill="1">
      <alignment vertical="center"/>
    </xf>
    <xf numFmtId="0" fontId="13" fillId="0" borderId="0" xfId="0" applyFont="1" applyBorder="1">
      <alignment vertical="center"/>
    </xf>
    <xf numFmtId="0" fontId="17" fillId="0" borderId="103" xfId="0" applyFont="1" applyBorder="1" applyAlignment="1"/>
    <xf numFmtId="0" fontId="17" fillId="0" borderId="52" xfId="0" applyFont="1" applyBorder="1" applyAlignment="1"/>
    <xf numFmtId="0" fontId="17" fillId="0" borderId="0" xfId="0" applyFont="1" applyBorder="1">
      <alignment vertical="center"/>
    </xf>
    <xf numFmtId="0" fontId="13" fillId="0" borderId="104" xfId="0" applyFont="1" applyBorder="1" applyAlignment="1"/>
    <xf numFmtId="0" fontId="13" fillId="0" borderId="107" xfId="0" applyFont="1" applyBorder="1" applyAlignment="1"/>
    <xf numFmtId="0" fontId="13" fillId="0" borderId="109" xfId="0" applyFont="1" applyBorder="1">
      <alignment vertical="center"/>
    </xf>
    <xf numFmtId="0" fontId="17" fillId="0" borderId="35" xfId="0" applyFont="1" applyBorder="1" applyAlignment="1"/>
    <xf numFmtId="0" fontId="17" fillId="0" borderId="38" xfId="0" applyFont="1" applyBorder="1" applyAlignment="1"/>
    <xf numFmtId="0" fontId="18" fillId="0" borderId="0" xfId="0" applyFont="1" applyFill="1" applyBorder="1" applyAlignment="1"/>
    <xf numFmtId="0" fontId="17" fillId="0" borderId="0" xfId="0" applyFont="1" applyFill="1" applyBorder="1" applyAlignment="1"/>
    <xf numFmtId="0" fontId="13" fillId="0" borderId="0" xfId="0" applyFont="1" applyBorder="1" applyAlignment="1"/>
    <xf numFmtId="38" fontId="17" fillId="0" borderId="35" xfId="1" applyFont="1" applyBorder="1" applyAlignment="1"/>
    <xf numFmtId="0" fontId="16" fillId="0" borderId="0" xfId="0" applyFont="1" applyAlignment="1">
      <alignment horizontal="left"/>
    </xf>
    <xf numFmtId="0" fontId="21" fillId="0" borderId="0" xfId="0" applyFont="1" applyFill="1" applyBorder="1" applyAlignment="1">
      <alignment horizontal="center" vertical="center"/>
    </xf>
    <xf numFmtId="0" fontId="6" fillId="9" borderId="0" xfId="0" applyFont="1" applyFill="1">
      <alignment vertical="center"/>
    </xf>
    <xf numFmtId="0" fontId="22" fillId="9" borderId="0" xfId="0" applyFont="1" applyFill="1" applyAlignment="1">
      <alignment vertical="center"/>
    </xf>
    <xf numFmtId="0" fontId="4" fillId="9" borderId="0" xfId="0" applyFont="1" applyFill="1" applyAlignment="1">
      <alignment vertical="center"/>
    </xf>
    <xf numFmtId="0" fontId="5" fillId="9" borderId="0" xfId="0" applyFont="1" applyFill="1">
      <alignment vertical="center"/>
    </xf>
    <xf numFmtId="0" fontId="6" fillId="9" borderId="0" xfId="0" applyFont="1" applyFill="1" applyAlignment="1">
      <alignment horizontal="center" vertical="center"/>
    </xf>
    <xf numFmtId="0" fontId="7" fillId="9" borderId="0" xfId="0" applyFont="1" applyFill="1" applyAlignment="1">
      <alignment horizontal="distributed" vertical="top"/>
    </xf>
    <xf numFmtId="0" fontId="6" fillId="9" borderId="1" xfId="0" applyFont="1" applyFill="1" applyBorder="1">
      <alignment vertical="center"/>
    </xf>
    <xf numFmtId="176" fontId="8" fillId="9" borderId="0" xfId="0" applyNumberFormat="1" applyFont="1" applyFill="1">
      <alignment vertical="center"/>
    </xf>
    <xf numFmtId="0" fontId="6" fillId="9" borderId="0" xfId="0" applyFont="1" applyFill="1" applyAlignment="1">
      <alignment horizontal="distributed" vertical="center"/>
    </xf>
    <xf numFmtId="0" fontId="6" fillId="9" borderId="76" xfId="0" applyFont="1" applyFill="1" applyBorder="1">
      <alignment vertical="center"/>
    </xf>
    <xf numFmtId="0" fontId="6" fillId="9" borderId="0" xfId="0" applyFont="1" applyFill="1" applyBorder="1">
      <alignment vertical="center"/>
    </xf>
    <xf numFmtId="0" fontId="6" fillId="9" borderId="3" xfId="0" applyFont="1" applyFill="1" applyBorder="1">
      <alignment vertical="center"/>
    </xf>
    <xf numFmtId="0" fontId="6" fillId="9" borderId="2" xfId="0" applyFont="1" applyFill="1" applyBorder="1">
      <alignment vertical="center"/>
    </xf>
    <xf numFmtId="0" fontId="6" fillId="9" borderId="6" xfId="0" applyFont="1" applyFill="1" applyBorder="1">
      <alignment vertical="center"/>
    </xf>
    <xf numFmtId="0" fontId="6" fillId="9" borderId="7" xfId="0" applyFont="1" applyFill="1" applyBorder="1">
      <alignment vertical="center"/>
    </xf>
    <xf numFmtId="0" fontId="6" fillId="9" borderId="21" xfId="0" applyFont="1" applyFill="1" applyBorder="1">
      <alignment vertical="center"/>
    </xf>
    <xf numFmtId="0" fontId="6" fillId="9" borderId="22" xfId="0" applyFont="1" applyFill="1" applyBorder="1">
      <alignment vertical="center"/>
    </xf>
    <xf numFmtId="0" fontId="6" fillId="9" borderId="27" xfId="0" applyFont="1" applyFill="1" applyBorder="1">
      <alignment vertical="center"/>
    </xf>
    <xf numFmtId="0" fontId="6" fillId="9" borderId="61" xfId="0" applyFont="1" applyFill="1" applyBorder="1">
      <alignment vertical="center"/>
    </xf>
    <xf numFmtId="0" fontId="6" fillId="9" borderId="56" xfId="0" applyFont="1" applyFill="1" applyBorder="1">
      <alignment vertical="center"/>
    </xf>
    <xf numFmtId="0" fontId="6" fillId="9" borderId="60" xfId="0" applyFont="1" applyFill="1" applyBorder="1">
      <alignment vertical="center"/>
    </xf>
    <xf numFmtId="0" fontId="6" fillId="9" borderId="0" xfId="0" quotePrefix="1" applyFont="1" applyFill="1" applyAlignment="1">
      <alignment horizontal="center" vertical="center"/>
    </xf>
    <xf numFmtId="49" fontId="6" fillId="9" borderId="0" xfId="0" applyNumberFormat="1" applyFont="1" applyFill="1" applyBorder="1" applyAlignment="1">
      <alignment horizontal="center" vertical="center"/>
    </xf>
    <xf numFmtId="0" fontId="5" fillId="9" borderId="32" xfId="0" applyFont="1" applyFill="1" applyBorder="1">
      <alignment vertical="center"/>
    </xf>
    <xf numFmtId="0" fontId="6" fillId="9" borderId="32" xfId="0" applyFont="1" applyFill="1" applyBorder="1" applyAlignment="1">
      <alignment vertical="center" shrinkToFit="1"/>
    </xf>
    <xf numFmtId="0" fontId="6" fillId="9" borderId="95" xfId="0" applyFont="1" applyFill="1" applyBorder="1" applyAlignment="1">
      <alignment vertical="center" shrinkToFit="1"/>
    </xf>
    <xf numFmtId="38" fontId="6" fillId="9" borderId="21" xfId="1" applyFont="1" applyFill="1" applyBorder="1" applyAlignment="1">
      <alignment vertical="center" shrinkToFit="1"/>
    </xf>
    <xf numFmtId="0" fontId="13" fillId="11" borderId="0" xfId="0" applyFont="1" applyFill="1">
      <alignment vertical="center"/>
    </xf>
    <xf numFmtId="0" fontId="15" fillId="11" borderId="0" xfId="0" applyFont="1" applyFill="1">
      <alignment vertical="center"/>
    </xf>
    <xf numFmtId="0" fontId="13" fillId="11" borderId="0" xfId="0" applyFont="1" applyFill="1" applyAlignment="1">
      <alignment horizontal="center" vertical="center"/>
    </xf>
    <xf numFmtId="0" fontId="6" fillId="11" borderId="0" xfId="0" applyFont="1" applyFill="1">
      <alignment vertical="center"/>
    </xf>
    <xf numFmtId="0" fontId="5" fillId="11" borderId="0" xfId="0" applyFont="1" applyFill="1">
      <alignment vertical="center"/>
    </xf>
    <xf numFmtId="0" fontId="6" fillId="11" borderId="0" xfId="0" applyFont="1" applyFill="1" applyAlignment="1">
      <alignment horizontal="center" vertical="center"/>
    </xf>
    <xf numFmtId="0" fontId="16" fillId="11" borderId="0" xfId="0" applyFont="1" applyFill="1">
      <alignment vertical="center"/>
    </xf>
    <xf numFmtId="0" fontId="16" fillId="11" borderId="0" xfId="0" applyFont="1" applyFill="1" applyAlignment="1">
      <alignment horizontal="center" vertical="center"/>
    </xf>
    <xf numFmtId="0" fontId="6" fillId="9" borderId="110" xfId="0" applyFont="1" applyFill="1" applyBorder="1">
      <alignment vertical="center"/>
    </xf>
    <xf numFmtId="0" fontId="6" fillId="9" borderId="111" xfId="0" applyFont="1" applyFill="1" applyBorder="1">
      <alignment vertical="center"/>
    </xf>
    <xf numFmtId="0" fontId="6" fillId="9" borderId="112" xfId="0" applyFont="1" applyFill="1" applyBorder="1">
      <alignment vertical="center"/>
    </xf>
    <xf numFmtId="0" fontId="6" fillId="9" borderId="108" xfId="0" applyFont="1" applyFill="1" applyBorder="1">
      <alignment vertical="center"/>
    </xf>
    <xf numFmtId="0" fontId="13" fillId="0" borderId="0" xfId="0" applyFont="1" applyBorder="1" applyAlignment="1">
      <alignment horizontal="right"/>
    </xf>
    <xf numFmtId="38" fontId="19" fillId="0" borderId="0" xfId="0" applyNumberFormat="1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38" fontId="19" fillId="0" borderId="0" xfId="1" applyFont="1" applyBorder="1" applyAlignment="1">
      <alignment horizontal="right"/>
    </xf>
    <xf numFmtId="0" fontId="18" fillId="8" borderId="0" xfId="0" applyFont="1" applyFill="1" applyAlignment="1">
      <alignment horizontal="left" vertical="center" wrapText="1"/>
    </xf>
    <xf numFmtId="0" fontId="17" fillId="0" borderId="39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3" fillId="0" borderId="101" xfId="0" applyFont="1" applyBorder="1" applyAlignment="1">
      <alignment horizontal="center" vertical="center"/>
    </xf>
    <xf numFmtId="0" fontId="13" fillId="0" borderId="100" xfId="0" applyFont="1" applyBorder="1" applyAlignment="1">
      <alignment horizontal="center" vertical="center"/>
    </xf>
    <xf numFmtId="0" fontId="17" fillId="0" borderId="95" xfId="0" applyFont="1" applyBorder="1" applyAlignment="1">
      <alignment horizontal="center" vertical="center"/>
    </xf>
    <xf numFmtId="0" fontId="17" fillId="0" borderId="102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38" fontId="18" fillId="0" borderId="102" xfId="0" applyNumberFormat="1" applyFont="1" applyBorder="1" applyAlignment="1">
      <alignment horizontal="right"/>
    </xf>
    <xf numFmtId="0" fontId="18" fillId="0" borderId="102" xfId="0" applyFont="1" applyBorder="1" applyAlignment="1">
      <alignment horizontal="right"/>
    </xf>
    <xf numFmtId="0" fontId="18" fillId="0" borderId="36" xfId="0" applyFont="1" applyBorder="1" applyAlignment="1">
      <alignment horizontal="right"/>
    </xf>
    <xf numFmtId="38" fontId="15" fillId="0" borderId="102" xfId="1" applyFont="1" applyBorder="1" applyAlignment="1">
      <alignment horizontal="right"/>
    </xf>
    <xf numFmtId="38" fontId="15" fillId="0" borderId="36" xfId="1" applyFont="1" applyBorder="1" applyAlignment="1">
      <alignment horizontal="right"/>
    </xf>
    <xf numFmtId="38" fontId="24" fillId="0" borderId="102" xfId="1" applyFont="1" applyBorder="1" applyAlignment="1">
      <alignment horizontal="right"/>
    </xf>
    <xf numFmtId="38" fontId="24" fillId="0" borderId="36" xfId="1" applyFont="1" applyBorder="1" applyAlignment="1">
      <alignment horizontal="right"/>
    </xf>
    <xf numFmtId="38" fontId="18" fillId="0" borderId="39" xfId="0" applyNumberFormat="1" applyFont="1" applyBorder="1" applyAlignment="1">
      <alignment horizontal="right"/>
    </xf>
    <xf numFmtId="0" fontId="18" fillId="0" borderId="16" xfId="0" applyFont="1" applyBorder="1" applyAlignment="1">
      <alignment horizontal="right"/>
    </xf>
    <xf numFmtId="0" fontId="18" fillId="0" borderId="105" xfId="0" applyFont="1" applyBorder="1" applyAlignment="1">
      <alignment horizontal="right"/>
    </xf>
    <xf numFmtId="38" fontId="15" fillId="0" borderId="16" xfId="0" applyNumberFormat="1" applyFont="1" applyBorder="1" applyAlignment="1">
      <alignment horizontal="right"/>
    </xf>
    <xf numFmtId="0" fontId="15" fillId="0" borderId="16" xfId="0" applyFont="1" applyBorder="1" applyAlignment="1">
      <alignment horizontal="right"/>
    </xf>
    <xf numFmtId="0" fontId="15" fillId="0" borderId="105" xfId="0" applyFont="1" applyBorder="1" applyAlignment="1">
      <alignment horizontal="right"/>
    </xf>
    <xf numFmtId="38" fontId="24" fillId="0" borderId="16" xfId="0" applyNumberFormat="1" applyFont="1" applyBorder="1" applyAlignment="1">
      <alignment horizontal="right"/>
    </xf>
    <xf numFmtId="0" fontId="24" fillId="0" borderId="16" xfId="0" applyFont="1" applyBorder="1" applyAlignment="1">
      <alignment horizontal="right"/>
    </xf>
    <xf numFmtId="0" fontId="24" fillId="0" borderId="105" xfId="0" applyFont="1" applyBorder="1" applyAlignment="1">
      <alignment horizontal="right"/>
    </xf>
    <xf numFmtId="38" fontId="16" fillId="0" borderId="101" xfId="0" applyNumberFormat="1" applyFont="1" applyBorder="1" applyAlignment="1">
      <alignment horizontal="right"/>
    </xf>
    <xf numFmtId="0" fontId="16" fillId="0" borderId="100" xfId="0" applyFont="1" applyBorder="1" applyAlignment="1">
      <alignment horizontal="right"/>
    </xf>
    <xf numFmtId="0" fontId="16" fillId="0" borderId="106" xfId="0" applyFont="1" applyBorder="1" applyAlignment="1">
      <alignment horizontal="right"/>
    </xf>
    <xf numFmtId="38" fontId="15" fillId="0" borderId="100" xfId="0" applyNumberFormat="1" applyFont="1" applyBorder="1" applyAlignment="1">
      <alignment horizontal="right"/>
    </xf>
    <xf numFmtId="0" fontId="15" fillId="0" borderId="100" xfId="0" applyFont="1" applyBorder="1" applyAlignment="1">
      <alignment horizontal="right"/>
    </xf>
    <xf numFmtId="0" fontId="15" fillId="0" borderId="106" xfId="0" applyFont="1" applyBorder="1" applyAlignment="1">
      <alignment horizontal="right"/>
    </xf>
    <xf numFmtId="38" fontId="20" fillId="0" borderId="100" xfId="0" applyNumberFormat="1" applyFont="1" applyBorder="1" applyAlignment="1">
      <alignment horizontal="right"/>
    </xf>
    <xf numFmtId="0" fontId="20" fillId="0" borderId="100" xfId="0" applyFont="1" applyBorder="1" applyAlignment="1">
      <alignment horizontal="right"/>
    </xf>
    <xf numFmtId="0" fontId="20" fillId="0" borderId="106" xfId="0" applyFont="1" applyBorder="1" applyAlignment="1">
      <alignment horizontal="right"/>
    </xf>
    <xf numFmtId="38" fontId="18" fillId="0" borderId="95" xfId="1" applyFont="1" applyBorder="1" applyAlignment="1">
      <alignment horizontal="right"/>
    </xf>
    <xf numFmtId="38" fontId="18" fillId="0" borderId="102" xfId="1" applyFont="1" applyBorder="1" applyAlignment="1">
      <alignment horizontal="right"/>
    </xf>
    <xf numFmtId="38" fontId="18" fillId="0" borderId="36" xfId="1" applyFont="1" applyBorder="1" applyAlignment="1">
      <alignment horizontal="right"/>
    </xf>
    <xf numFmtId="0" fontId="21" fillId="3" borderId="99" xfId="0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38" fontId="18" fillId="0" borderId="16" xfId="0" applyNumberFormat="1" applyFont="1" applyBorder="1" applyAlignment="1">
      <alignment horizontal="right"/>
    </xf>
    <xf numFmtId="38" fontId="16" fillId="0" borderId="100" xfId="0" applyNumberFormat="1" applyFont="1" applyBorder="1" applyAlignment="1">
      <alignment horizontal="right"/>
    </xf>
    <xf numFmtId="0" fontId="6" fillId="9" borderId="0" xfId="0" applyFont="1" applyFill="1" applyAlignment="1">
      <alignment horizontal="center" vertical="center"/>
    </xf>
    <xf numFmtId="0" fontId="6" fillId="9" borderId="0" xfId="0" applyFont="1" applyFill="1" applyBorder="1" applyAlignment="1">
      <alignment horizontal="center" vertical="center"/>
    </xf>
    <xf numFmtId="38" fontId="6" fillId="9" borderId="0" xfId="1" applyFont="1" applyFill="1" applyBorder="1" applyAlignment="1">
      <alignment horizontal="right" vertical="center"/>
    </xf>
    <xf numFmtId="38" fontId="5" fillId="9" borderId="0" xfId="1" applyFont="1" applyFill="1" applyBorder="1" applyAlignment="1">
      <alignment horizontal="right" vertical="center"/>
    </xf>
    <xf numFmtId="0" fontId="7" fillId="9" borderId="0" xfId="0" applyFont="1" applyFill="1" applyBorder="1" applyAlignment="1">
      <alignment vertical="center"/>
    </xf>
    <xf numFmtId="38" fontId="9" fillId="9" borderId="0" xfId="0" applyNumberFormat="1" applyFont="1" applyFill="1" applyBorder="1" applyAlignment="1">
      <alignment vertical="center"/>
    </xf>
    <xf numFmtId="0" fontId="6" fillId="9" borderId="0" xfId="0" applyFont="1" applyFill="1" applyBorder="1" applyAlignment="1">
      <alignment vertical="center"/>
    </xf>
    <xf numFmtId="38" fontId="6" fillId="9" borderId="61" xfId="1" applyFont="1" applyFill="1" applyBorder="1" applyAlignment="1">
      <alignment horizontal="right" vertical="center"/>
    </xf>
    <xf numFmtId="38" fontId="6" fillId="9" borderId="58" xfId="1" applyFont="1" applyFill="1" applyBorder="1" applyAlignment="1">
      <alignment horizontal="right" vertical="center"/>
    </xf>
    <xf numFmtId="38" fontId="6" fillId="9" borderId="59" xfId="1" applyFont="1" applyFill="1" applyBorder="1" applyAlignment="1">
      <alignment horizontal="right" vertical="center"/>
    </xf>
    <xf numFmtId="0" fontId="6" fillId="9" borderId="13" xfId="0" applyFont="1" applyFill="1" applyBorder="1" applyAlignment="1">
      <alignment horizontal="center" vertical="center" wrapText="1"/>
    </xf>
    <xf numFmtId="0" fontId="6" fillId="9" borderId="14" xfId="0" applyFont="1" applyFill="1" applyBorder="1" applyAlignment="1">
      <alignment horizontal="center" vertical="center" wrapText="1"/>
    </xf>
    <xf numFmtId="0" fontId="6" fillId="9" borderId="0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9" borderId="15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 wrapText="1"/>
    </xf>
    <xf numFmtId="0" fontId="6" fillId="9" borderId="44" xfId="0" applyFont="1" applyFill="1" applyBorder="1" applyAlignment="1">
      <alignment horizontal="center" vertical="center" wrapText="1"/>
    </xf>
    <xf numFmtId="0" fontId="6" fillId="9" borderId="34" xfId="0" applyFont="1" applyFill="1" applyBorder="1" applyAlignment="1">
      <alignment horizontal="center" vertical="center"/>
    </xf>
    <xf numFmtId="0" fontId="6" fillId="9" borderId="35" xfId="0" applyFont="1" applyFill="1" applyBorder="1" applyAlignment="1">
      <alignment horizontal="center" vertical="center"/>
    </xf>
    <xf numFmtId="0" fontId="6" fillId="9" borderId="36" xfId="0" applyFont="1" applyFill="1" applyBorder="1" applyAlignment="1">
      <alignment horizontal="center" vertical="center"/>
    </xf>
    <xf numFmtId="0" fontId="6" fillId="9" borderId="38" xfId="0" applyFont="1" applyFill="1" applyBorder="1" applyAlignment="1">
      <alignment horizontal="center" vertical="center"/>
    </xf>
    <xf numFmtId="38" fontId="6" fillId="9" borderId="3" xfId="1" applyFont="1" applyFill="1" applyBorder="1" applyAlignment="1">
      <alignment horizontal="right" vertical="center"/>
    </xf>
    <xf numFmtId="38" fontId="6" fillId="9" borderId="4" xfId="1" applyFont="1" applyFill="1" applyBorder="1" applyAlignment="1">
      <alignment horizontal="right" vertical="center"/>
    </xf>
    <xf numFmtId="38" fontId="6" fillId="9" borderId="2" xfId="1" applyFont="1" applyFill="1" applyBorder="1" applyAlignment="1">
      <alignment horizontal="right" vertical="center"/>
    </xf>
    <xf numFmtId="38" fontId="6" fillId="9" borderId="9" xfId="1" applyFont="1" applyFill="1" applyBorder="1" applyAlignment="1">
      <alignment horizontal="center" vertical="center"/>
    </xf>
    <xf numFmtId="38" fontId="6" fillId="9" borderId="10" xfId="1" applyFont="1" applyFill="1" applyBorder="1" applyAlignment="1">
      <alignment horizontal="center" vertical="center"/>
    </xf>
    <xf numFmtId="38" fontId="6" fillId="9" borderId="11" xfId="1" applyFont="1" applyFill="1" applyBorder="1" applyAlignment="1">
      <alignment horizontal="center" vertical="center"/>
    </xf>
    <xf numFmtId="38" fontId="6" fillId="9" borderId="28" xfId="1" applyFont="1" applyFill="1" applyBorder="1" applyAlignment="1">
      <alignment horizontal="center" vertical="center"/>
    </xf>
    <xf numFmtId="38" fontId="6" fillId="9" borderId="29" xfId="1" applyFont="1" applyFill="1" applyBorder="1" applyAlignment="1">
      <alignment horizontal="center" vertical="center"/>
    </xf>
    <xf numFmtId="38" fontId="6" fillId="9" borderId="30" xfId="1" applyFont="1" applyFill="1" applyBorder="1" applyAlignment="1">
      <alignment horizontal="center" vertical="center"/>
    </xf>
    <xf numFmtId="38" fontId="6" fillId="9" borderId="19" xfId="1" applyFont="1" applyFill="1" applyBorder="1" applyAlignment="1">
      <alignment horizontal="center" vertical="center"/>
    </xf>
    <xf numFmtId="38" fontId="6" fillId="9" borderId="31" xfId="1" applyFont="1" applyFill="1" applyBorder="1" applyAlignment="1">
      <alignment horizontal="center" vertical="center"/>
    </xf>
    <xf numFmtId="38" fontId="6" fillId="9" borderId="7" xfId="1" applyFont="1" applyFill="1" applyBorder="1" applyAlignment="1">
      <alignment horizontal="right" vertical="center"/>
    </xf>
    <xf numFmtId="38" fontId="6" fillId="9" borderId="8" xfId="1" applyFont="1" applyFill="1" applyBorder="1" applyAlignment="1">
      <alignment horizontal="right" vertical="center"/>
    </xf>
    <xf numFmtId="38" fontId="6" fillId="9" borderId="5" xfId="1" applyFont="1" applyFill="1" applyBorder="1" applyAlignment="1">
      <alignment horizontal="right" vertical="center"/>
    </xf>
    <xf numFmtId="0" fontId="6" fillId="9" borderId="2" xfId="0" applyFont="1" applyFill="1" applyBorder="1" applyAlignment="1">
      <alignment horizontal="center" vertical="center" shrinkToFit="1"/>
    </xf>
    <xf numFmtId="0" fontId="6" fillId="9" borderId="0" xfId="0" applyFont="1" applyFill="1" applyBorder="1" applyAlignment="1">
      <alignment horizontal="center" vertical="center" shrinkToFit="1"/>
    </xf>
    <xf numFmtId="0" fontId="6" fillId="9" borderId="3" xfId="0" applyFont="1" applyFill="1" applyBorder="1" applyAlignment="1">
      <alignment horizontal="center" vertical="center" shrinkToFit="1"/>
    </xf>
    <xf numFmtId="0" fontId="6" fillId="9" borderId="36" xfId="0" applyFont="1" applyFill="1" applyBorder="1" applyAlignment="1">
      <alignment horizontal="center" vertical="center" shrinkToFit="1"/>
    </xf>
    <xf numFmtId="0" fontId="6" fillId="9" borderId="34" xfId="0" applyFont="1" applyFill="1" applyBorder="1" applyAlignment="1">
      <alignment horizontal="center" vertical="center" shrinkToFit="1"/>
    </xf>
    <xf numFmtId="0" fontId="6" fillId="9" borderId="35" xfId="0" applyFont="1" applyFill="1" applyBorder="1" applyAlignment="1">
      <alignment horizontal="center" vertical="center" shrinkToFit="1"/>
    </xf>
    <xf numFmtId="0" fontId="6" fillId="9" borderId="15" xfId="0" applyFont="1" applyFill="1" applyBorder="1" applyAlignment="1">
      <alignment horizontal="center" vertical="center"/>
    </xf>
    <xf numFmtId="0" fontId="6" fillId="9" borderId="13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7" fillId="9" borderId="64" xfId="0" applyFont="1" applyFill="1" applyBorder="1" applyAlignment="1">
      <alignment vertical="center"/>
    </xf>
    <xf numFmtId="0" fontId="7" fillId="9" borderId="65" xfId="0" applyFont="1" applyFill="1" applyBorder="1" applyAlignment="1">
      <alignment vertical="center"/>
    </xf>
    <xf numFmtId="0" fontId="7" fillId="9" borderId="2" xfId="0" applyFont="1" applyFill="1" applyBorder="1" applyAlignment="1">
      <alignment vertical="center"/>
    </xf>
    <xf numFmtId="38" fontId="9" fillId="9" borderId="65" xfId="0" applyNumberFormat="1" applyFont="1" applyFill="1" applyBorder="1" applyAlignment="1">
      <alignment vertical="center"/>
    </xf>
    <xf numFmtId="0" fontId="6" fillId="9" borderId="66" xfId="0" applyFont="1" applyFill="1" applyBorder="1" applyAlignment="1">
      <alignment vertical="center"/>
    </xf>
    <xf numFmtId="0" fontId="6" fillId="9" borderId="3" xfId="0" applyFont="1" applyFill="1" applyBorder="1" applyAlignment="1">
      <alignment vertical="center"/>
    </xf>
    <xf numFmtId="38" fontId="6" fillId="9" borderId="76" xfId="0" applyNumberFormat="1" applyFont="1" applyFill="1" applyBorder="1" applyAlignment="1">
      <alignment vertical="center"/>
    </xf>
    <xf numFmtId="38" fontId="6" fillId="9" borderId="1" xfId="0" applyNumberFormat="1" applyFont="1" applyFill="1" applyBorder="1" applyAlignment="1">
      <alignment vertical="center"/>
    </xf>
    <xf numFmtId="0" fontId="11" fillId="9" borderId="62" xfId="0" applyFont="1" applyFill="1" applyBorder="1" applyAlignment="1">
      <alignment vertical="center"/>
    </xf>
    <xf numFmtId="0" fontId="11" fillId="9" borderId="6" xfId="0" applyFont="1" applyFill="1" applyBorder="1" applyAlignment="1">
      <alignment vertical="center"/>
    </xf>
    <xf numFmtId="38" fontId="6" fillId="9" borderId="8" xfId="1" applyFont="1" applyFill="1" applyBorder="1" applyAlignment="1">
      <alignment vertical="center"/>
    </xf>
    <xf numFmtId="38" fontId="6" fillId="9" borderId="5" xfId="1" applyFont="1" applyFill="1" applyBorder="1" applyAlignment="1">
      <alignment vertical="center"/>
    </xf>
    <xf numFmtId="177" fontId="6" fillId="9" borderId="23" xfId="1" applyNumberFormat="1" applyFont="1" applyFill="1" applyBorder="1" applyAlignment="1">
      <alignment horizontal="right" vertical="center"/>
    </xf>
    <xf numFmtId="177" fontId="6" fillId="9" borderId="21" xfId="1" applyNumberFormat="1" applyFont="1" applyFill="1" applyBorder="1" applyAlignment="1">
      <alignment horizontal="right" vertical="center"/>
    </xf>
    <xf numFmtId="177" fontId="6" fillId="9" borderId="22" xfId="1" applyNumberFormat="1" applyFont="1" applyFill="1" applyBorder="1" applyAlignment="1">
      <alignment horizontal="right" vertical="center"/>
    </xf>
    <xf numFmtId="0" fontId="6" fillId="9" borderId="0" xfId="0" quotePrefix="1" applyFont="1" applyFill="1" applyAlignment="1">
      <alignment horizontal="center" vertical="center"/>
    </xf>
    <xf numFmtId="0" fontId="6" fillId="9" borderId="0" xfId="0" applyFont="1" applyFill="1" applyAlignment="1">
      <alignment horizontal="distributed" vertical="center"/>
    </xf>
    <xf numFmtId="38" fontId="6" fillId="10" borderId="1" xfId="1" applyFont="1" applyFill="1" applyBorder="1" applyAlignment="1">
      <alignment vertical="center"/>
    </xf>
    <xf numFmtId="177" fontId="6" fillId="9" borderId="62" xfId="1" applyNumberFormat="1" applyFont="1" applyFill="1" applyBorder="1" applyAlignment="1">
      <alignment vertical="center" shrinkToFit="1"/>
    </xf>
    <xf numFmtId="177" fontId="6" fillId="9" borderId="6" xfId="1" applyNumberFormat="1" applyFont="1" applyFill="1" applyBorder="1" applyAlignment="1">
      <alignment vertical="center" shrinkToFit="1"/>
    </xf>
    <xf numFmtId="177" fontId="6" fillId="9" borderId="80" xfId="1" applyNumberFormat="1" applyFont="1" applyFill="1" applyBorder="1" applyAlignment="1">
      <alignment vertical="center" shrinkToFit="1"/>
    </xf>
    <xf numFmtId="177" fontId="6" fillId="9" borderId="84" xfId="1" applyNumberFormat="1" applyFont="1" applyFill="1" applyBorder="1" applyAlignment="1">
      <alignment horizontal="right" vertical="center"/>
    </xf>
    <xf numFmtId="177" fontId="6" fillId="9" borderId="54" xfId="1" applyNumberFormat="1" applyFont="1" applyFill="1" applyBorder="1" applyAlignment="1">
      <alignment horizontal="right" vertical="center"/>
    </xf>
    <xf numFmtId="177" fontId="6" fillId="9" borderId="91" xfId="1" applyNumberFormat="1" applyFont="1" applyFill="1" applyBorder="1" applyAlignment="1">
      <alignment horizontal="right" vertical="center"/>
    </xf>
    <xf numFmtId="177" fontId="6" fillId="9" borderId="63" xfId="1" applyNumberFormat="1" applyFont="1" applyFill="1" applyBorder="1" applyAlignment="1">
      <alignment vertical="center" shrinkToFit="1"/>
    </xf>
    <xf numFmtId="177" fontId="6" fillId="9" borderId="21" xfId="1" applyNumberFormat="1" applyFont="1" applyFill="1" applyBorder="1" applyAlignment="1">
      <alignment vertical="center" shrinkToFit="1"/>
    </xf>
    <xf numFmtId="177" fontId="6" fillId="9" borderId="81" xfId="1" applyNumberFormat="1" applyFont="1" applyFill="1" applyBorder="1" applyAlignment="1">
      <alignment vertical="center" shrinkToFit="1"/>
    </xf>
    <xf numFmtId="177" fontId="6" fillId="9" borderId="78" xfId="1" applyNumberFormat="1" applyFont="1" applyFill="1" applyBorder="1" applyAlignment="1">
      <alignment vertical="center" shrinkToFit="1"/>
    </xf>
    <xf numFmtId="177" fontId="6" fillId="9" borderId="54" xfId="1" applyNumberFormat="1" applyFont="1" applyFill="1" applyBorder="1" applyAlignment="1">
      <alignment vertical="center" shrinkToFit="1"/>
    </xf>
    <xf numFmtId="177" fontId="6" fillId="9" borderId="92" xfId="1" applyNumberFormat="1" applyFont="1" applyFill="1" applyBorder="1" applyAlignment="1">
      <alignment vertical="center" shrinkToFit="1"/>
    </xf>
    <xf numFmtId="0" fontId="6" fillId="9" borderId="97" xfId="0" applyFont="1" applyFill="1" applyBorder="1" applyAlignment="1">
      <alignment horizontal="center" vertical="center"/>
    </xf>
    <xf numFmtId="0" fontId="6" fillId="9" borderId="96" xfId="0" applyFont="1" applyFill="1" applyBorder="1" applyAlignment="1">
      <alignment horizontal="center" vertical="center"/>
    </xf>
    <xf numFmtId="0" fontId="6" fillId="9" borderId="98" xfId="0" applyFont="1" applyFill="1" applyBorder="1" applyAlignment="1">
      <alignment horizontal="center" vertical="center"/>
    </xf>
    <xf numFmtId="0" fontId="6" fillId="9" borderId="12" xfId="0" applyFont="1" applyFill="1" applyBorder="1" applyAlignment="1">
      <alignment horizontal="center" vertical="center"/>
    </xf>
    <xf numFmtId="0" fontId="6" fillId="9" borderId="32" xfId="0" applyFont="1" applyFill="1" applyBorder="1" applyAlignment="1">
      <alignment horizontal="center" vertical="center"/>
    </xf>
    <xf numFmtId="0" fontId="6" fillId="9" borderId="33" xfId="0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0" fontId="6" fillId="9" borderId="44" xfId="0" applyFont="1" applyFill="1" applyBorder="1" applyAlignment="1">
      <alignment horizontal="center" vertical="center"/>
    </xf>
    <xf numFmtId="49" fontId="6" fillId="10" borderId="1" xfId="0" applyNumberFormat="1" applyFont="1" applyFill="1" applyBorder="1" applyAlignment="1">
      <alignment horizontal="center" vertical="center"/>
    </xf>
    <xf numFmtId="177" fontId="6" fillId="9" borderId="5" xfId="1" applyNumberFormat="1" applyFont="1" applyFill="1" applyBorder="1" applyAlignment="1">
      <alignment horizontal="right" vertical="center"/>
    </xf>
    <xf numFmtId="177" fontId="6" fillId="9" borderId="6" xfId="1" applyNumberFormat="1" applyFont="1" applyFill="1" applyBorder="1" applyAlignment="1">
      <alignment horizontal="right" vertical="center"/>
    </xf>
    <xf numFmtId="177" fontId="6" fillId="9" borderId="7" xfId="1" applyNumberFormat="1" applyFont="1" applyFill="1" applyBorder="1" applyAlignment="1">
      <alignment horizontal="right" vertical="center"/>
    </xf>
    <xf numFmtId="176" fontId="6" fillId="10" borderId="1" xfId="0" applyNumberFormat="1" applyFont="1" applyFill="1" applyBorder="1" applyAlignment="1">
      <alignment vertical="center"/>
    </xf>
    <xf numFmtId="38" fontId="6" fillId="9" borderId="6" xfId="1" applyFont="1" applyFill="1" applyBorder="1" applyAlignment="1">
      <alignment vertical="center" shrinkToFit="1"/>
    </xf>
    <xf numFmtId="38" fontId="6" fillId="9" borderId="18" xfId="1" applyFont="1" applyFill="1" applyBorder="1" applyAlignment="1">
      <alignment vertical="center" shrinkToFit="1"/>
    </xf>
    <xf numFmtId="0" fontId="6" fillId="9" borderId="12" xfId="0" applyFont="1" applyFill="1" applyBorder="1" applyAlignment="1">
      <alignment horizontal="distributed" vertical="center" indent="2"/>
    </xf>
    <xf numFmtId="0" fontId="6" fillId="9" borderId="13" xfId="0" applyFont="1" applyFill="1" applyBorder="1" applyAlignment="1">
      <alignment horizontal="distributed" vertical="center" indent="2"/>
    </xf>
    <xf numFmtId="0" fontId="6" fillId="9" borderId="14" xfId="0" applyFont="1" applyFill="1" applyBorder="1" applyAlignment="1">
      <alignment horizontal="distributed" vertical="center" indent="2"/>
    </xf>
    <xf numFmtId="0" fontId="6" fillId="9" borderId="32" xfId="0" applyFont="1" applyFill="1" applyBorder="1" applyAlignment="1">
      <alignment horizontal="distributed" vertical="center" indent="2"/>
    </xf>
    <xf numFmtId="0" fontId="6" fillId="9" borderId="0" xfId="0" applyFont="1" applyFill="1" applyBorder="1" applyAlignment="1">
      <alignment horizontal="distributed" vertical="center" indent="2"/>
    </xf>
    <xf numFmtId="0" fontId="6" fillId="9" borderId="3" xfId="0" applyFont="1" applyFill="1" applyBorder="1" applyAlignment="1">
      <alignment horizontal="distributed" vertical="center" indent="2"/>
    </xf>
    <xf numFmtId="0" fontId="6" fillId="9" borderId="33" xfId="0" applyFont="1" applyFill="1" applyBorder="1" applyAlignment="1">
      <alignment horizontal="distributed" vertical="center" indent="2"/>
    </xf>
    <xf numFmtId="0" fontId="6" fillId="9" borderId="34" xfId="0" applyFont="1" applyFill="1" applyBorder="1" applyAlignment="1">
      <alignment horizontal="distributed" vertical="center" indent="2"/>
    </xf>
    <xf numFmtId="0" fontId="6" fillId="9" borderId="35" xfId="0" applyFont="1" applyFill="1" applyBorder="1" applyAlignment="1">
      <alignment horizontal="distributed" vertical="center" indent="2"/>
    </xf>
    <xf numFmtId="0" fontId="6" fillId="9" borderId="51" xfId="0" applyFont="1" applyFill="1" applyBorder="1" applyAlignment="1">
      <alignment horizontal="distributed" vertical="center" wrapText="1" indent="4"/>
    </xf>
    <xf numFmtId="0" fontId="6" fillId="9" borderId="52" xfId="0" applyFont="1" applyFill="1" applyBorder="1" applyAlignment="1">
      <alignment horizontal="distributed" vertical="center" wrapText="1" indent="4"/>
    </xf>
    <xf numFmtId="38" fontId="6" fillId="9" borderId="53" xfId="1" applyFont="1" applyFill="1" applyBorder="1" applyAlignment="1">
      <alignment vertical="center" shrinkToFit="1"/>
    </xf>
    <xf numFmtId="38" fontId="6" fillId="9" borderId="54" xfId="1" applyFont="1" applyFill="1" applyBorder="1" applyAlignment="1">
      <alignment vertical="center" shrinkToFit="1"/>
    </xf>
    <xf numFmtId="0" fontId="11" fillId="9" borderId="54" xfId="0" applyFont="1" applyFill="1" applyBorder="1" applyAlignment="1">
      <alignment vertical="center"/>
    </xf>
    <xf numFmtId="38" fontId="6" fillId="9" borderId="4" xfId="1" applyFont="1" applyFill="1" applyBorder="1" applyAlignment="1">
      <alignment vertical="center"/>
    </xf>
    <xf numFmtId="38" fontId="6" fillId="9" borderId="2" xfId="1" applyFont="1" applyFill="1" applyBorder="1" applyAlignment="1">
      <alignment vertical="center"/>
    </xf>
    <xf numFmtId="0" fontId="6" fillId="9" borderId="5" xfId="0" applyFont="1" applyFill="1" applyBorder="1" applyAlignment="1">
      <alignment horizontal="center" vertical="center" textRotation="255"/>
    </xf>
    <xf numFmtId="0" fontId="6" fillId="9" borderId="23" xfId="0" applyFont="1" applyFill="1" applyBorder="1" applyAlignment="1">
      <alignment horizontal="center" vertical="center" textRotation="255"/>
    </xf>
    <xf numFmtId="38" fontId="6" fillId="9" borderId="20" xfId="1" applyFont="1" applyFill="1" applyBorder="1" applyAlignment="1">
      <alignment vertical="center" shrinkToFit="1"/>
    </xf>
    <xf numFmtId="38" fontId="6" fillId="9" borderId="21" xfId="1" applyFont="1" applyFill="1" applyBorder="1" applyAlignment="1">
      <alignment vertical="center" shrinkToFit="1"/>
    </xf>
    <xf numFmtId="0" fontId="11" fillId="9" borderId="63" xfId="0" applyFont="1" applyFill="1" applyBorder="1" applyAlignment="1">
      <alignment vertical="center"/>
    </xf>
    <xf numFmtId="0" fontId="11" fillId="9" borderId="21" xfId="0" applyFont="1" applyFill="1" applyBorder="1" applyAlignment="1">
      <alignment vertical="center"/>
    </xf>
    <xf numFmtId="38" fontId="6" fillId="9" borderId="24" xfId="1" applyFont="1" applyFill="1" applyBorder="1" applyAlignment="1">
      <alignment vertical="center"/>
    </xf>
    <xf numFmtId="38" fontId="6" fillId="9" borderId="23" xfId="1" applyFont="1" applyFill="1" applyBorder="1" applyAlignment="1">
      <alignment vertical="center"/>
    </xf>
    <xf numFmtId="38" fontId="6" fillId="9" borderId="27" xfId="1" applyFont="1" applyFill="1" applyBorder="1" applyAlignment="1">
      <alignment horizontal="right" vertical="center"/>
    </xf>
    <xf numFmtId="38" fontId="6" fillId="9" borderId="25" xfId="1" applyFont="1" applyFill="1" applyBorder="1" applyAlignment="1">
      <alignment horizontal="right" vertical="center"/>
    </xf>
    <xf numFmtId="38" fontId="6" fillId="9" borderId="26" xfId="1" applyFont="1" applyFill="1" applyBorder="1" applyAlignment="1">
      <alignment horizontal="right" vertical="center"/>
    </xf>
    <xf numFmtId="0" fontId="6" fillId="9" borderId="55" xfId="0" applyFont="1" applyFill="1" applyBorder="1" applyAlignment="1">
      <alignment horizontal="right" vertical="center"/>
    </xf>
    <xf numFmtId="0" fontId="6" fillId="9" borderId="56" xfId="0" applyFont="1" applyFill="1" applyBorder="1" applyAlignment="1">
      <alignment horizontal="right" vertical="center"/>
    </xf>
    <xf numFmtId="38" fontId="6" fillId="9" borderId="58" xfId="1" applyFont="1" applyFill="1" applyBorder="1" applyAlignment="1">
      <alignment vertical="center"/>
    </xf>
    <xf numFmtId="38" fontId="6" fillId="9" borderId="59" xfId="1" applyFont="1" applyFill="1" applyBorder="1" applyAlignment="1">
      <alignment vertical="center"/>
    </xf>
    <xf numFmtId="0" fontId="10" fillId="9" borderId="93" xfId="0" applyFont="1" applyFill="1" applyBorder="1" applyAlignment="1">
      <alignment horizontal="center" vertical="center" wrapText="1" shrinkToFit="1"/>
    </xf>
    <xf numFmtId="0" fontId="10" fillId="9" borderId="0" xfId="0" applyFont="1" applyFill="1" applyBorder="1" applyAlignment="1">
      <alignment horizontal="center" vertical="center" wrapText="1" shrinkToFit="1"/>
    </xf>
    <xf numFmtId="0" fontId="10" fillId="9" borderId="79" xfId="0" applyFont="1" applyFill="1" applyBorder="1" applyAlignment="1">
      <alignment horizontal="center" vertical="center" wrapText="1" shrinkToFit="1"/>
    </xf>
    <xf numFmtId="0" fontId="10" fillId="9" borderId="44" xfId="0" applyFont="1" applyFill="1" applyBorder="1" applyAlignment="1">
      <alignment horizontal="center" vertical="center" wrapText="1" shrinkToFit="1"/>
    </xf>
    <xf numFmtId="0" fontId="10" fillId="9" borderId="82" xfId="0" applyFont="1" applyFill="1" applyBorder="1" applyAlignment="1">
      <alignment horizontal="center" vertical="center" wrapText="1" shrinkToFit="1"/>
    </xf>
    <xf numFmtId="0" fontId="10" fillId="9" borderId="83" xfId="0" applyFont="1" applyFill="1" applyBorder="1" applyAlignment="1">
      <alignment horizontal="center" vertical="center" wrapText="1" shrinkToFit="1"/>
    </xf>
    <xf numFmtId="0" fontId="10" fillId="9" borderId="85" xfId="0" applyFont="1" applyFill="1" applyBorder="1" applyAlignment="1">
      <alignment horizontal="center" vertical="center" wrapText="1" shrinkToFit="1"/>
    </xf>
    <xf numFmtId="38" fontId="6" fillId="9" borderId="18" xfId="1" applyFont="1" applyFill="1" applyBorder="1" applyAlignment="1">
      <alignment vertical="center"/>
    </xf>
    <xf numFmtId="38" fontId="6" fillId="9" borderId="6" xfId="1" applyFont="1" applyFill="1" applyBorder="1" applyAlignment="1">
      <alignment vertical="center"/>
    </xf>
    <xf numFmtId="49" fontId="10" fillId="9" borderId="36" xfId="0" applyNumberFormat="1" applyFont="1" applyFill="1" applyBorder="1" applyAlignment="1">
      <alignment horizontal="center" vertical="center" wrapText="1" shrinkToFit="1"/>
    </xf>
    <xf numFmtId="49" fontId="10" fillId="9" borderId="34" xfId="0" applyNumberFormat="1" applyFont="1" applyFill="1" applyBorder="1" applyAlignment="1">
      <alignment horizontal="center" vertical="center" wrapText="1" shrinkToFit="1"/>
    </xf>
    <xf numFmtId="49" fontId="10" fillId="9" borderId="94" xfId="0" applyNumberFormat="1" applyFont="1" applyFill="1" applyBorder="1" applyAlignment="1">
      <alignment horizontal="center" vertical="center" wrapText="1" shrinkToFit="1"/>
    </xf>
    <xf numFmtId="49" fontId="10" fillId="9" borderId="35" xfId="0" applyNumberFormat="1" applyFont="1" applyFill="1" applyBorder="1" applyAlignment="1">
      <alignment horizontal="center" vertical="center" wrapText="1" shrinkToFit="1"/>
    </xf>
    <xf numFmtId="0" fontId="6" fillId="9" borderId="33" xfId="0" applyFont="1" applyFill="1" applyBorder="1" applyAlignment="1">
      <alignment horizontal="right" vertical="center"/>
    </xf>
    <xf numFmtId="0" fontId="6" fillId="9" borderId="34" xfId="0" applyFont="1" applyFill="1" applyBorder="1" applyAlignment="1">
      <alignment horizontal="right" vertical="center"/>
    </xf>
    <xf numFmtId="0" fontId="6" fillId="9" borderId="38" xfId="0" applyFont="1" applyFill="1" applyBorder="1" applyAlignment="1">
      <alignment horizontal="right" vertical="center"/>
    </xf>
    <xf numFmtId="177" fontId="6" fillId="9" borderId="84" xfId="1" applyNumberFormat="1" applyFont="1" applyFill="1" applyBorder="1" applyAlignment="1">
      <alignment vertical="center" shrinkToFit="1"/>
    </xf>
    <xf numFmtId="177" fontId="6" fillId="9" borderId="91" xfId="1" applyNumberFormat="1" applyFont="1" applyFill="1" applyBorder="1" applyAlignment="1">
      <alignment vertical="center" shrinkToFit="1"/>
    </xf>
    <xf numFmtId="177" fontId="6" fillId="9" borderId="5" xfId="1" applyNumberFormat="1" applyFont="1" applyFill="1" applyBorder="1" applyAlignment="1">
      <alignment vertical="center" shrinkToFit="1"/>
    </xf>
    <xf numFmtId="177" fontId="6" fillId="9" borderId="7" xfId="1" applyNumberFormat="1" applyFont="1" applyFill="1" applyBorder="1" applyAlignment="1">
      <alignment vertical="center" shrinkToFit="1"/>
    </xf>
    <xf numFmtId="177" fontId="6" fillId="9" borderId="23" xfId="1" applyNumberFormat="1" applyFont="1" applyFill="1" applyBorder="1" applyAlignment="1">
      <alignment vertical="center" shrinkToFit="1"/>
    </xf>
    <xf numFmtId="177" fontId="6" fillId="9" borderId="22" xfId="1" applyNumberFormat="1" applyFont="1" applyFill="1" applyBorder="1" applyAlignment="1">
      <alignment vertical="center" shrinkToFit="1"/>
    </xf>
    <xf numFmtId="38" fontId="6" fillId="9" borderId="87" xfId="1" applyFont="1" applyFill="1" applyBorder="1" applyAlignment="1">
      <alignment vertical="center"/>
    </xf>
    <xf numFmtId="38" fontId="6" fillId="9" borderId="88" xfId="1" applyFont="1" applyFill="1" applyBorder="1" applyAlignment="1">
      <alignment vertical="center"/>
    </xf>
    <xf numFmtId="38" fontId="6" fillId="9" borderId="55" xfId="1" applyFont="1" applyFill="1" applyBorder="1" applyAlignment="1">
      <alignment vertical="center"/>
    </xf>
    <xf numFmtId="38" fontId="6" fillId="9" borderId="56" xfId="1" applyFont="1" applyFill="1" applyBorder="1" applyAlignment="1">
      <alignment vertical="center"/>
    </xf>
    <xf numFmtId="0" fontId="6" fillId="9" borderId="89" xfId="0" applyFont="1" applyFill="1" applyBorder="1" applyAlignment="1">
      <alignment horizontal="center" vertical="center"/>
    </xf>
    <xf numFmtId="0" fontId="6" fillId="9" borderId="90" xfId="0" applyFont="1" applyFill="1" applyBorder="1" applyAlignment="1">
      <alignment horizontal="center" vertical="center"/>
    </xf>
    <xf numFmtId="38" fontId="6" fillId="9" borderId="47" xfId="1" applyFont="1" applyFill="1" applyBorder="1" applyAlignment="1">
      <alignment vertical="center"/>
    </xf>
    <xf numFmtId="0" fontId="6" fillId="9" borderId="12" xfId="0" applyFont="1" applyFill="1" applyBorder="1" applyAlignment="1">
      <alignment horizontal="center" vertical="center" textRotation="255"/>
    </xf>
    <xf numFmtId="0" fontId="6" fillId="9" borderId="32" xfId="0" applyFont="1" applyFill="1" applyBorder="1" applyAlignment="1">
      <alignment horizontal="center" vertical="center" textRotation="255"/>
    </xf>
    <xf numFmtId="0" fontId="6" fillId="9" borderId="86" xfId="0" applyFont="1" applyFill="1" applyBorder="1" applyAlignment="1">
      <alignment horizontal="center" vertical="center" textRotation="255"/>
    </xf>
    <xf numFmtId="0" fontId="10" fillId="9" borderId="64" xfId="0" applyFont="1" applyFill="1" applyBorder="1" applyAlignment="1">
      <alignment horizontal="center" vertical="center" wrapText="1" shrinkToFit="1"/>
    </xf>
    <xf numFmtId="0" fontId="10" fillId="9" borderId="65" xfId="0" applyFont="1" applyFill="1" applyBorder="1" applyAlignment="1">
      <alignment horizontal="center" vertical="center" wrapText="1" shrinkToFit="1"/>
    </xf>
    <xf numFmtId="0" fontId="10" fillId="9" borderId="66" xfId="0" applyFont="1" applyFill="1" applyBorder="1" applyAlignment="1">
      <alignment horizontal="center" vertical="center" wrapText="1" shrinkToFit="1"/>
    </xf>
    <xf numFmtId="0" fontId="10" fillId="9" borderId="2" xfId="0" applyFont="1" applyFill="1" applyBorder="1" applyAlignment="1">
      <alignment horizontal="center" vertical="center" wrapText="1" shrinkToFit="1"/>
    </xf>
    <xf numFmtId="0" fontId="10" fillId="9" borderId="3" xfId="0" applyFont="1" applyFill="1" applyBorder="1" applyAlignment="1">
      <alignment horizontal="center" vertical="center" wrapText="1" shrinkToFit="1"/>
    </xf>
    <xf numFmtId="38" fontId="6" fillId="6" borderId="58" xfId="1" applyFont="1" applyFill="1" applyBorder="1" applyAlignment="1">
      <alignment horizontal="right" vertical="center"/>
    </xf>
    <xf numFmtId="38" fontId="6" fillId="6" borderId="59" xfId="1" applyFont="1" applyFill="1" applyBorder="1" applyAlignment="1">
      <alignment horizontal="right" vertical="center"/>
    </xf>
    <xf numFmtId="38" fontId="6" fillId="0" borderId="20" xfId="1" applyFont="1" applyBorder="1" applyAlignment="1">
      <alignment vertical="center" shrinkToFit="1"/>
    </xf>
    <xf numFmtId="38" fontId="6" fillId="0" borderId="21" xfId="1" applyFont="1" applyBorder="1" applyAlignment="1">
      <alignment vertical="center" shrinkToFit="1"/>
    </xf>
    <xf numFmtId="0" fontId="6" fillId="6" borderId="63" xfId="0" applyFont="1" applyFill="1" applyBorder="1">
      <alignment vertical="center"/>
    </xf>
    <xf numFmtId="0" fontId="6" fillId="6" borderId="21" xfId="0" applyFont="1" applyFill="1" applyBorder="1">
      <alignment vertical="center"/>
    </xf>
    <xf numFmtId="38" fontId="6" fillId="0" borderId="47" xfId="1" applyFont="1" applyBorder="1" applyAlignment="1">
      <alignment vertical="center"/>
    </xf>
    <xf numFmtId="38" fontId="6" fillId="0" borderId="24" xfId="1" applyFont="1" applyBorder="1" applyAlignment="1">
      <alignment vertical="center"/>
    </xf>
    <xf numFmtId="38" fontId="6" fillId="0" borderId="23" xfId="1" applyFont="1" applyBorder="1" applyAlignment="1">
      <alignment vertical="center"/>
    </xf>
    <xf numFmtId="38" fontId="6" fillId="0" borderId="27" xfId="1" applyFont="1" applyBorder="1" applyAlignment="1">
      <alignment horizontal="right" vertical="center"/>
    </xf>
    <xf numFmtId="38" fontId="6" fillId="0" borderId="25" xfId="1" applyFont="1" applyBorder="1" applyAlignment="1">
      <alignment horizontal="right" vertical="center"/>
    </xf>
    <xf numFmtId="38" fontId="6" fillId="0" borderId="26" xfId="1" applyFont="1" applyBorder="1" applyAlignment="1">
      <alignment horizontal="right" vertical="center"/>
    </xf>
    <xf numFmtId="0" fontId="6" fillId="0" borderId="55" xfId="0" applyFont="1" applyBorder="1" applyAlignment="1">
      <alignment horizontal="right" vertical="center"/>
    </xf>
    <xf numFmtId="0" fontId="6" fillId="0" borderId="56" xfId="0" applyFont="1" applyBorder="1" applyAlignment="1">
      <alignment horizontal="right" vertical="center"/>
    </xf>
    <xf numFmtId="0" fontId="6" fillId="0" borderId="60" xfId="0" applyFont="1" applyBorder="1" applyAlignment="1">
      <alignment horizontal="right" vertical="center"/>
    </xf>
    <xf numFmtId="38" fontId="6" fillId="0" borderId="57" xfId="1" applyFont="1" applyBorder="1" applyAlignment="1">
      <alignment vertical="center"/>
    </xf>
    <xf numFmtId="38" fontId="6" fillId="0" borderId="58" xfId="1" applyFont="1" applyBorder="1" applyAlignment="1">
      <alignment vertical="center"/>
    </xf>
    <xf numFmtId="38" fontId="6" fillId="0" borderId="59" xfId="1" applyFont="1" applyBorder="1" applyAlignment="1">
      <alignment vertical="center"/>
    </xf>
    <xf numFmtId="38" fontId="6" fillId="6" borderId="61" xfId="1" applyFont="1" applyFill="1" applyBorder="1" applyAlignment="1">
      <alignment horizontal="right" vertical="center"/>
    </xf>
    <xf numFmtId="38" fontId="6" fillId="0" borderId="45" xfId="1" applyFont="1" applyBorder="1" applyAlignment="1">
      <alignment vertical="center"/>
    </xf>
    <xf numFmtId="38" fontId="6" fillId="0" borderId="8" xfId="1" applyFont="1" applyBorder="1" applyAlignment="1">
      <alignment vertical="center"/>
    </xf>
    <xf numFmtId="38" fontId="6" fillId="0" borderId="5" xfId="1" applyFont="1" applyBorder="1" applyAlignment="1">
      <alignment vertical="center"/>
    </xf>
    <xf numFmtId="38" fontId="6" fillId="0" borderId="7" xfId="1" applyFont="1" applyBorder="1" applyAlignment="1">
      <alignment horizontal="right" vertical="center"/>
    </xf>
    <xf numFmtId="38" fontId="6" fillId="0" borderId="8" xfId="1" applyFont="1" applyBorder="1" applyAlignment="1">
      <alignment horizontal="right" vertical="center"/>
    </xf>
    <xf numFmtId="38" fontId="6" fillId="0" borderId="5" xfId="1" applyFont="1" applyBorder="1" applyAlignment="1">
      <alignment horizontal="right" vertical="center"/>
    </xf>
    <xf numFmtId="38" fontId="6" fillId="0" borderId="18" xfId="1" applyFont="1" applyBorder="1" applyAlignment="1">
      <alignment vertical="center" shrinkToFit="1"/>
    </xf>
    <xf numFmtId="38" fontId="6" fillId="0" borderId="6" xfId="1" applyFont="1" applyBorder="1" applyAlignment="1">
      <alignment vertical="center" shrinkToFit="1"/>
    </xf>
    <xf numFmtId="0" fontId="6" fillId="6" borderId="62" xfId="0" applyFont="1" applyFill="1" applyBorder="1">
      <alignment vertical="center"/>
    </xf>
    <xf numFmtId="0" fontId="6" fillId="6" borderId="6" xfId="0" applyFont="1" applyFill="1" applyBorder="1">
      <alignment vertical="center"/>
    </xf>
    <xf numFmtId="38" fontId="6" fillId="0" borderId="53" xfId="1" applyFont="1" applyBorder="1" applyAlignment="1">
      <alignment vertical="center" shrinkToFit="1"/>
    </xf>
    <xf numFmtId="38" fontId="6" fillId="0" borderId="54" xfId="1" applyFont="1" applyBorder="1" applyAlignment="1">
      <alignment vertical="center" shrinkToFit="1"/>
    </xf>
    <xf numFmtId="0" fontId="6" fillId="6" borderId="54" xfId="0" applyFont="1" applyFill="1" applyBorder="1">
      <alignment vertical="center"/>
    </xf>
    <xf numFmtId="38" fontId="6" fillId="0" borderId="43" xfId="1" applyFont="1" applyBorder="1" applyAlignment="1">
      <alignment vertical="center"/>
    </xf>
    <xf numFmtId="38" fontId="6" fillId="0" borderId="4" xfId="1" applyFont="1" applyBorder="1" applyAlignment="1">
      <alignment vertical="center"/>
    </xf>
    <xf numFmtId="38" fontId="6" fillId="0" borderId="2" xfId="1" applyFont="1" applyBorder="1" applyAlignment="1">
      <alignment vertical="center"/>
    </xf>
    <xf numFmtId="38" fontId="6" fillId="0" borderId="3" xfId="1" applyFont="1" applyBorder="1" applyAlignment="1">
      <alignment horizontal="right" vertical="center"/>
    </xf>
    <xf numFmtId="38" fontId="6" fillId="0" borderId="4" xfId="1" applyFont="1" applyBorder="1" applyAlignment="1">
      <alignment horizontal="right" vertical="center"/>
    </xf>
    <xf numFmtId="38" fontId="6" fillId="0" borderId="2" xfId="1" applyFont="1" applyBorder="1" applyAlignment="1">
      <alignment horizontal="right" vertical="center"/>
    </xf>
    <xf numFmtId="38" fontId="6" fillId="0" borderId="9" xfId="1" applyFont="1" applyBorder="1" applyAlignment="1">
      <alignment horizontal="center" vertical="center"/>
    </xf>
    <xf numFmtId="38" fontId="6" fillId="0" borderId="10" xfId="1" applyFont="1" applyBorder="1" applyAlignment="1">
      <alignment horizontal="center" vertical="center"/>
    </xf>
    <xf numFmtId="38" fontId="6" fillId="0" borderId="11" xfId="1" applyFont="1" applyBorder="1" applyAlignment="1">
      <alignment horizontal="center" vertical="center"/>
    </xf>
    <xf numFmtId="38" fontId="6" fillId="0" borderId="28" xfId="1" applyFont="1" applyBorder="1" applyAlignment="1">
      <alignment horizontal="center" vertical="center"/>
    </xf>
    <xf numFmtId="38" fontId="6" fillId="0" borderId="29" xfId="1" applyFont="1" applyBorder="1" applyAlignment="1">
      <alignment horizontal="center" vertical="center"/>
    </xf>
    <xf numFmtId="38" fontId="6" fillId="0" borderId="30" xfId="1" applyFont="1" applyBorder="1" applyAlignment="1">
      <alignment horizontal="center" vertical="center"/>
    </xf>
    <xf numFmtId="38" fontId="6" fillId="0" borderId="19" xfId="1" applyFont="1" applyBorder="1" applyAlignment="1">
      <alignment horizontal="center" vertical="center"/>
    </xf>
    <xf numFmtId="38" fontId="6" fillId="0" borderId="31" xfId="1" applyFont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 textRotation="255"/>
    </xf>
    <xf numFmtId="0" fontId="6" fillId="6" borderId="23" xfId="0" applyFont="1" applyFill="1" applyBorder="1" applyAlignment="1">
      <alignment horizontal="center" vertical="center" textRotation="255"/>
    </xf>
    <xf numFmtId="38" fontId="6" fillId="5" borderId="58" xfId="1" applyFont="1" applyFill="1" applyBorder="1" applyAlignment="1">
      <alignment horizontal="right" vertical="center"/>
    </xf>
    <xf numFmtId="38" fontId="6" fillId="5" borderId="59" xfId="1" applyFont="1" applyFill="1" applyBorder="1" applyAlignment="1">
      <alignment horizontal="right" vertical="center"/>
    </xf>
    <xf numFmtId="0" fontId="6" fillId="0" borderId="12" xfId="0" applyFont="1" applyBorder="1" applyAlignment="1">
      <alignment horizontal="distributed" vertical="center" indent="2"/>
    </xf>
    <xf numFmtId="0" fontId="6" fillId="0" borderId="13" xfId="0" applyFont="1" applyBorder="1" applyAlignment="1">
      <alignment horizontal="distributed" vertical="center" indent="2"/>
    </xf>
    <xf numFmtId="0" fontId="6" fillId="0" borderId="14" xfId="0" applyFont="1" applyBorder="1" applyAlignment="1">
      <alignment horizontal="distributed" vertical="center" indent="2"/>
    </xf>
    <xf numFmtId="0" fontId="6" fillId="0" borderId="32" xfId="0" applyFont="1" applyBorder="1" applyAlignment="1">
      <alignment horizontal="distributed" vertical="center" indent="2"/>
    </xf>
    <xf numFmtId="0" fontId="6" fillId="0" borderId="0" xfId="0" applyFont="1" applyAlignment="1">
      <alignment horizontal="distributed" vertical="center" indent="2"/>
    </xf>
    <xf numFmtId="0" fontId="6" fillId="0" borderId="3" xfId="0" applyFont="1" applyBorder="1" applyAlignment="1">
      <alignment horizontal="distributed" vertical="center" indent="2"/>
    </xf>
    <xf numFmtId="0" fontId="6" fillId="0" borderId="33" xfId="0" applyFont="1" applyBorder="1" applyAlignment="1">
      <alignment horizontal="distributed" vertical="center" indent="2"/>
    </xf>
    <xf numFmtId="0" fontId="6" fillId="0" borderId="34" xfId="0" applyFont="1" applyBorder="1" applyAlignment="1">
      <alignment horizontal="distributed" vertical="center" indent="2"/>
    </xf>
    <xf numFmtId="0" fontId="6" fillId="0" borderId="35" xfId="0" applyFont="1" applyBorder="1" applyAlignment="1">
      <alignment horizontal="distributed" vertical="center" indent="2"/>
    </xf>
    <xf numFmtId="0" fontId="6" fillId="6" borderId="15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6" borderId="44" xfId="0" applyFont="1" applyFill="1" applyBorder="1" applyAlignment="1">
      <alignment horizontal="center" vertical="center"/>
    </xf>
    <xf numFmtId="0" fontId="6" fillId="6" borderId="36" xfId="0" applyFont="1" applyFill="1" applyBorder="1" applyAlignment="1">
      <alignment horizontal="center" vertical="center"/>
    </xf>
    <xf numFmtId="0" fontId="6" fillId="6" borderId="34" xfId="0" applyFont="1" applyFill="1" applyBorder="1" applyAlignment="1">
      <alignment horizontal="center" vertical="center"/>
    </xf>
    <xf numFmtId="0" fontId="6" fillId="6" borderId="38" xfId="0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50" xfId="0" applyFont="1" applyBorder="1" applyAlignment="1">
      <alignment horizontal="distributed" vertical="center" wrapText="1" indent="4"/>
    </xf>
    <xf numFmtId="0" fontId="6" fillId="0" borderId="51" xfId="0" applyFont="1" applyBorder="1" applyAlignment="1">
      <alignment horizontal="distributed" vertical="center" wrapText="1" indent="4"/>
    </xf>
    <xf numFmtId="0" fontId="6" fillId="0" borderId="52" xfId="0" applyFont="1" applyBorder="1" applyAlignment="1">
      <alignment horizontal="distributed" vertical="center" wrapText="1" indent="4"/>
    </xf>
    <xf numFmtId="0" fontId="6" fillId="0" borderId="3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5" borderId="63" xfId="0" applyFont="1" applyFill="1" applyBorder="1">
      <alignment vertical="center"/>
    </xf>
    <xf numFmtId="0" fontId="6" fillId="5" borderId="21" xfId="0" applyFont="1" applyFill="1" applyBorder="1">
      <alignment vertical="center"/>
    </xf>
    <xf numFmtId="38" fontId="6" fillId="5" borderId="61" xfId="1" applyFont="1" applyFill="1" applyBorder="1" applyAlignment="1">
      <alignment horizontal="right" vertical="center"/>
    </xf>
    <xf numFmtId="0" fontId="6" fillId="5" borderId="62" xfId="0" applyFont="1" applyFill="1" applyBorder="1">
      <alignment vertical="center"/>
    </xf>
    <xf numFmtId="0" fontId="6" fillId="5" borderId="6" xfId="0" applyFont="1" applyFill="1" applyBorder="1">
      <alignment vertical="center"/>
    </xf>
    <xf numFmtId="0" fontId="6" fillId="5" borderId="54" xfId="0" applyFont="1" applyFill="1" applyBorder="1">
      <alignment vertical="center"/>
    </xf>
    <xf numFmtId="0" fontId="6" fillId="5" borderId="5" xfId="0" applyFont="1" applyFill="1" applyBorder="1" applyAlignment="1">
      <alignment horizontal="center" vertical="center" textRotation="255"/>
    </xf>
    <xf numFmtId="0" fontId="6" fillId="5" borderId="23" xfId="0" applyFont="1" applyFill="1" applyBorder="1" applyAlignment="1">
      <alignment horizontal="center" vertical="center" textRotation="255"/>
    </xf>
    <xf numFmtId="0" fontId="6" fillId="5" borderId="15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44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/>
    </xf>
    <xf numFmtId="0" fontId="6" fillId="5" borderId="38" xfId="0" applyFont="1" applyFill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38" fontId="6" fillId="2" borderId="1" xfId="1" applyFont="1" applyFill="1" applyBorder="1" applyAlignment="1">
      <alignment vertical="center"/>
    </xf>
    <xf numFmtId="38" fontId="6" fillId="0" borderId="76" xfId="0" applyNumberFormat="1" applyFont="1" applyBorder="1">
      <alignment vertical="center"/>
    </xf>
    <xf numFmtId="38" fontId="6" fillId="0" borderId="73" xfId="0" applyNumberFormat="1" applyFont="1" applyBorder="1">
      <alignment vertical="center"/>
    </xf>
    <xf numFmtId="0" fontId="12" fillId="4" borderId="0" xfId="0" quotePrefix="1" applyFont="1" applyFill="1" applyAlignment="1">
      <alignment horizontal="center" vertical="center"/>
    </xf>
    <xf numFmtId="0" fontId="12" fillId="4" borderId="0" xfId="0" applyFont="1" applyFill="1" applyAlignment="1">
      <alignment horizontal="distributed" vertical="center"/>
    </xf>
    <xf numFmtId="38" fontId="12" fillId="4" borderId="1" xfId="1" applyFont="1" applyFill="1" applyBorder="1" applyAlignment="1">
      <alignment vertical="center"/>
    </xf>
    <xf numFmtId="0" fontId="4" fillId="0" borderId="0" xfId="0" applyFont="1">
      <alignment vertical="center"/>
    </xf>
    <xf numFmtId="176" fontId="6" fillId="2" borderId="1" xfId="0" applyNumberFormat="1" applyFont="1" applyFill="1" applyBorder="1">
      <alignment vertical="center"/>
    </xf>
    <xf numFmtId="0" fontId="7" fillId="0" borderId="67" xfId="0" applyFont="1" applyBorder="1">
      <alignment vertical="center"/>
    </xf>
    <xf numFmtId="0" fontId="7" fillId="0" borderId="68" xfId="0" applyFont="1" applyBorder="1">
      <alignment vertical="center"/>
    </xf>
    <xf numFmtId="0" fontId="7" fillId="0" borderId="70" xfId="0" applyFont="1" applyBorder="1">
      <alignment vertical="center"/>
    </xf>
    <xf numFmtId="0" fontId="7" fillId="0" borderId="0" xfId="0" applyFont="1">
      <alignment vertical="center"/>
    </xf>
    <xf numFmtId="38" fontId="9" fillId="0" borderId="68" xfId="0" applyNumberFormat="1" applyFont="1" applyBorder="1">
      <alignment vertical="center"/>
    </xf>
    <xf numFmtId="38" fontId="9" fillId="0" borderId="0" xfId="0" applyNumberFormat="1" applyFont="1">
      <alignment vertical="center"/>
    </xf>
    <xf numFmtId="0" fontId="6" fillId="0" borderId="69" xfId="0" applyFont="1" applyBorder="1">
      <alignment vertical="center"/>
    </xf>
    <xf numFmtId="0" fontId="6" fillId="0" borderId="71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  <color rgb="FFFFDCB9"/>
      <color rgb="FFFFCC99"/>
      <color rgb="FFFFFFCC"/>
      <color rgb="FFFF00FF"/>
      <color rgb="FFCC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43</xdr:col>
      <xdr:colOff>223057</xdr:colOff>
      <xdr:row>0</xdr:row>
      <xdr:rowOff>323395</xdr:rowOff>
    </xdr:from>
    <xdr:to>
      <xdr:col>62</xdr:col>
      <xdr:colOff>202367</xdr:colOff>
      <xdr:row>19</xdr:row>
      <xdr:rowOff>33798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0E6FC46-AA47-EA85-3892-0E5978A7A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18914" y="323395"/>
          <a:ext cx="4632953" cy="40583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K64"/>
  <sheetViews>
    <sheetView tabSelected="1" view="pageBreakPreview" zoomScale="70" zoomScaleNormal="100" zoomScaleSheetLayoutView="70" workbookViewId="0">
      <selection activeCell="N5" sqref="N5:P6"/>
    </sheetView>
  </sheetViews>
  <sheetFormatPr defaultColWidth="9" defaultRowHeight="14.25" x14ac:dyDescent="0.15"/>
  <cols>
    <col min="1" max="1" width="1.625" style="2" customWidth="1"/>
    <col min="2" max="8" width="3.375" style="2" customWidth="1"/>
    <col min="9" max="38" width="3.875" style="2" customWidth="1"/>
    <col min="39" max="39" width="4.875" style="2" customWidth="1"/>
    <col min="40" max="45" width="3.375" style="2" customWidth="1"/>
    <col min="46" max="48" width="3.375" style="1" customWidth="1"/>
    <col min="49" max="50" width="3.375" style="21" customWidth="1"/>
    <col min="51" max="87" width="3.375" style="1" customWidth="1"/>
    <col min="88" max="16384" width="9" style="1"/>
  </cols>
  <sheetData>
    <row r="1" spans="1:63" s="47" customFormat="1" ht="27.75" x14ac:dyDescent="0.15">
      <c r="A1" s="45"/>
      <c r="B1" s="46" t="s">
        <v>81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95" t="s">
        <v>83</v>
      </c>
      <c r="AS1" s="95"/>
      <c r="AT1" s="96"/>
      <c r="AU1" s="96"/>
      <c r="AV1" s="96"/>
      <c r="AW1" s="97"/>
      <c r="AX1" s="97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</row>
    <row r="2" spans="1:63" x14ac:dyDescent="0.15">
      <c r="AR2" s="98"/>
      <c r="AS2" s="98"/>
      <c r="AT2" s="99"/>
      <c r="AU2" s="99"/>
      <c r="AV2" s="99"/>
      <c r="AW2" s="100"/>
      <c r="AX2" s="100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</row>
    <row r="3" spans="1:63" s="48" customFormat="1" ht="16.5" x14ac:dyDescent="0.15">
      <c r="B3" s="48" t="s">
        <v>63</v>
      </c>
      <c r="AJ3" s="49"/>
      <c r="AR3" s="101"/>
      <c r="AS3" s="101"/>
      <c r="AT3" s="101"/>
      <c r="AU3" s="101"/>
      <c r="AV3" s="101"/>
      <c r="AW3" s="102"/>
      <c r="AX3" s="102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</row>
    <row r="4" spans="1:63" s="48" customFormat="1" ht="8.1" customHeight="1" thickBot="1" x14ac:dyDescent="0.2">
      <c r="AJ4" s="49"/>
      <c r="AR4" s="101"/>
      <c r="AS4" s="101"/>
      <c r="AT4" s="101"/>
      <c r="AU4" s="101"/>
      <c r="AV4" s="101"/>
      <c r="AW4" s="102"/>
      <c r="AX4" s="102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</row>
    <row r="5" spans="1:63" s="47" customFormat="1" ht="15.75" thickTop="1" thickBot="1" x14ac:dyDescent="0.2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147"/>
      <c r="O5" s="147"/>
      <c r="P5" s="147"/>
      <c r="Q5" s="148" t="s">
        <v>64</v>
      </c>
      <c r="R5" s="148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95"/>
      <c r="AS5" s="95"/>
      <c r="AT5" s="96"/>
      <c r="AU5" s="96"/>
      <c r="AV5" s="96"/>
      <c r="AW5" s="97"/>
      <c r="AX5" s="97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</row>
    <row r="6" spans="1:63" s="47" customFormat="1" ht="15.75" thickTop="1" thickBot="1" x14ac:dyDescent="0.2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147"/>
      <c r="O6" s="147"/>
      <c r="P6" s="147"/>
      <c r="Q6" s="148"/>
      <c r="R6" s="148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95"/>
      <c r="AS6" s="95"/>
      <c r="AT6" s="96"/>
      <c r="AU6" s="96"/>
      <c r="AV6" s="96"/>
      <c r="AW6" s="97"/>
      <c r="AX6" s="97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</row>
    <row r="7" spans="1:63" s="47" customFormat="1" ht="11.45" customHeight="1" thickTop="1" x14ac:dyDescent="0.1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67"/>
      <c r="O7" s="67"/>
      <c r="P7" s="67"/>
      <c r="Q7" s="66"/>
      <c r="R7" s="66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95"/>
      <c r="AS7" s="95"/>
      <c r="AT7" s="96"/>
      <c r="AU7" s="96"/>
      <c r="AV7" s="96"/>
      <c r="AW7" s="97"/>
      <c r="AX7" s="97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</row>
    <row r="8" spans="1:63" s="47" customFormat="1" x14ac:dyDescent="0.15">
      <c r="A8" s="45"/>
      <c r="B8" s="45"/>
      <c r="C8" s="50" t="s">
        <v>77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45"/>
      <c r="Y8" s="51" t="s">
        <v>78</v>
      </c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45"/>
      <c r="AO8" s="45"/>
      <c r="AP8" s="45"/>
      <c r="AQ8" s="45"/>
      <c r="AR8" s="95"/>
      <c r="AS8" s="95"/>
      <c r="AT8" s="96"/>
      <c r="AU8" s="96"/>
      <c r="AV8" s="96"/>
      <c r="AW8" s="97"/>
      <c r="AX8" s="97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</row>
    <row r="9" spans="1:63" s="47" customFormat="1" ht="15" thickBot="1" x14ac:dyDescent="0.2">
      <c r="A9" s="45"/>
      <c r="B9" s="45"/>
      <c r="C9" s="45"/>
      <c r="D9" s="45"/>
      <c r="E9" s="45"/>
      <c r="F9" s="45"/>
      <c r="G9" s="45"/>
      <c r="H9" s="45"/>
      <c r="I9" s="118" t="s">
        <v>75</v>
      </c>
      <c r="J9" s="118"/>
      <c r="K9" s="118"/>
      <c r="L9" s="118"/>
      <c r="M9" s="118"/>
      <c r="N9" s="118" t="s">
        <v>76</v>
      </c>
      <c r="O9" s="118"/>
      <c r="P9" s="118"/>
      <c r="Q9" s="118"/>
      <c r="R9" s="118"/>
      <c r="S9" s="118" t="s">
        <v>82</v>
      </c>
      <c r="T9" s="118"/>
      <c r="U9" s="118"/>
      <c r="V9" s="118"/>
      <c r="W9" s="118"/>
      <c r="X9" s="53"/>
      <c r="Y9" s="118" t="s">
        <v>75</v>
      </c>
      <c r="Z9" s="118"/>
      <c r="AA9" s="118"/>
      <c r="AB9" s="118"/>
      <c r="AC9" s="118"/>
      <c r="AD9" s="118" t="s">
        <v>76</v>
      </c>
      <c r="AE9" s="118"/>
      <c r="AF9" s="118"/>
      <c r="AG9" s="118"/>
      <c r="AH9" s="118"/>
      <c r="AI9" s="118" t="s">
        <v>82</v>
      </c>
      <c r="AJ9" s="118"/>
      <c r="AK9" s="118"/>
      <c r="AL9" s="118"/>
      <c r="AM9" s="118"/>
      <c r="AN9" s="45"/>
      <c r="AO9" s="45"/>
      <c r="AP9" s="45"/>
      <c r="AQ9" s="45"/>
      <c r="AR9" s="95"/>
      <c r="AS9" s="95"/>
      <c r="AT9" s="96"/>
      <c r="AU9" s="96"/>
      <c r="AV9" s="96"/>
      <c r="AW9" s="97"/>
      <c r="AX9" s="97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</row>
    <row r="10" spans="1:63" s="47" customFormat="1" ht="33" customHeight="1" x14ac:dyDescent="0.2">
      <c r="A10" s="45"/>
      <c r="B10" s="45"/>
      <c r="C10" s="112" t="s">
        <v>70</v>
      </c>
      <c r="D10" s="113"/>
      <c r="E10" s="113"/>
      <c r="F10" s="113"/>
      <c r="G10" s="113"/>
      <c r="H10" s="113"/>
      <c r="I10" s="149">
        <f>X25</f>
        <v>1500</v>
      </c>
      <c r="J10" s="127"/>
      <c r="K10" s="127"/>
      <c r="L10" s="128"/>
      <c r="M10" s="54" t="s">
        <v>67</v>
      </c>
      <c r="N10" s="129">
        <f>X26</f>
        <v>150</v>
      </c>
      <c r="O10" s="130"/>
      <c r="P10" s="130"/>
      <c r="Q10" s="131"/>
      <c r="R10" s="54" t="s">
        <v>67</v>
      </c>
      <c r="S10" s="132">
        <f>X23</f>
        <v>1650</v>
      </c>
      <c r="T10" s="133"/>
      <c r="U10" s="133"/>
      <c r="V10" s="134"/>
      <c r="W10" s="55" t="s">
        <v>67</v>
      </c>
      <c r="X10" s="56"/>
      <c r="Y10" s="126">
        <f>従前料金!T34</f>
        <v>1200</v>
      </c>
      <c r="Z10" s="127"/>
      <c r="AA10" s="127"/>
      <c r="AB10" s="128"/>
      <c r="AC10" s="54" t="s">
        <v>67</v>
      </c>
      <c r="AD10" s="129">
        <f>従前料金!Y34</f>
        <v>120</v>
      </c>
      <c r="AE10" s="130"/>
      <c r="AF10" s="130"/>
      <c r="AG10" s="131"/>
      <c r="AH10" s="54" t="s">
        <v>67</v>
      </c>
      <c r="AI10" s="132">
        <f>従前料金!AD34</f>
        <v>1320</v>
      </c>
      <c r="AJ10" s="133"/>
      <c r="AK10" s="133"/>
      <c r="AL10" s="134"/>
      <c r="AM10" s="55" t="s">
        <v>67</v>
      </c>
      <c r="AN10" s="45"/>
      <c r="AO10" s="45"/>
      <c r="AP10" s="45"/>
      <c r="AQ10" s="45"/>
      <c r="AR10" s="95"/>
      <c r="AS10" s="95"/>
      <c r="AT10" s="96"/>
      <c r="AU10" s="96"/>
      <c r="AV10" s="96"/>
      <c r="AW10" s="97"/>
      <c r="AX10" s="97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</row>
    <row r="11" spans="1:63" s="47" customFormat="1" ht="33" customHeight="1" thickBot="1" x14ac:dyDescent="0.25">
      <c r="A11" s="45"/>
      <c r="B11" s="45"/>
      <c r="C11" s="114" t="s">
        <v>65</v>
      </c>
      <c r="D11" s="115"/>
      <c r="E11" s="115"/>
      <c r="F11" s="115"/>
      <c r="G11" s="115"/>
      <c r="H11" s="115"/>
      <c r="I11" s="150">
        <f>X46</f>
        <v>2640</v>
      </c>
      <c r="J11" s="136"/>
      <c r="K11" s="136"/>
      <c r="L11" s="137"/>
      <c r="M11" s="57" t="s">
        <v>67</v>
      </c>
      <c r="N11" s="138">
        <f>X47</f>
        <v>264</v>
      </c>
      <c r="O11" s="139"/>
      <c r="P11" s="139"/>
      <c r="Q11" s="140"/>
      <c r="R11" s="57" t="s">
        <v>67</v>
      </c>
      <c r="S11" s="141">
        <f>X44</f>
        <v>2904</v>
      </c>
      <c r="T11" s="142"/>
      <c r="U11" s="142"/>
      <c r="V11" s="143"/>
      <c r="W11" s="58" t="s">
        <v>67</v>
      </c>
      <c r="X11" s="59"/>
      <c r="Y11" s="135">
        <f>X46</f>
        <v>2640</v>
      </c>
      <c r="Z11" s="136"/>
      <c r="AA11" s="136"/>
      <c r="AB11" s="137"/>
      <c r="AC11" s="57" t="s">
        <v>67</v>
      </c>
      <c r="AD11" s="138">
        <f>X47</f>
        <v>264</v>
      </c>
      <c r="AE11" s="139"/>
      <c r="AF11" s="139"/>
      <c r="AG11" s="140"/>
      <c r="AH11" s="57" t="s">
        <v>67</v>
      </c>
      <c r="AI11" s="141">
        <f>X44</f>
        <v>2904</v>
      </c>
      <c r="AJ11" s="142"/>
      <c r="AK11" s="142"/>
      <c r="AL11" s="143"/>
      <c r="AM11" s="58" t="s">
        <v>67</v>
      </c>
      <c r="AN11" s="45" t="s">
        <v>68</v>
      </c>
      <c r="AO11" s="45"/>
      <c r="AP11" s="45"/>
      <c r="AQ11" s="45"/>
      <c r="AR11" s="95"/>
      <c r="AS11" s="95"/>
      <c r="AT11" s="96"/>
      <c r="AU11" s="96"/>
      <c r="AV11" s="96"/>
      <c r="AW11" s="97"/>
      <c r="AX11" s="97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</row>
    <row r="12" spans="1:63" s="47" customFormat="1" ht="33" customHeight="1" thickTop="1" thickBot="1" x14ac:dyDescent="0.25">
      <c r="A12" s="45"/>
      <c r="B12" s="45"/>
      <c r="C12" s="116" t="s">
        <v>66</v>
      </c>
      <c r="D12" s="117"/>
      <c r="E12" s="117"/>
      <c r="F12" s="117"/>
      <c r="G12" s="117"/>
      <c r="H12" s="117"/>
      <c r="I12" s="119">
        <f>SUM(I10:L11)</f>
        <v>4140</v>
      </c>
      <c r="J12" s="120"/>
      <c r="K12" s="120"/>
      <c r="L12" s="121"/>
      <c r="M12" s="60" t="s">
        <v>67</v>
      </c>
      <c r="N12" s="122">
        <f>SUM(N10:Q11)</f>
        <v>414</v>
      </c>
      <c r="O12" s="122"/>
      <c r="P12" s="122"/>
      <c r="Q12" s="123"/>
      <c r="R12" s="60" t="s">
        <v>67</v>
      </c>
      <c r="S12" s="124">
        <f>SUM(S10:V11)</f>
        <v>4554</v>
      </c>
      <c r="T12" s="124"/>
      <c r="U12" s="124"/>
      <c r="V12" s="125"/>
      <c r="W12" s="61" t="s">
        <v>67</v>
      </c>
      <c r="X12" s="56"/>
      <c r="Y12" s="144">
        <f>SUM(Y10:AB11)</f>
        <v>3840</v>
      </c>
      <c r="Z12" s="145"/>
      <c r="AA12" s="145"/>
      <c r="AB12" s="146"/>
      <c r="AC12" s="65" t="s">
        <v>67</v>
      </c>
      <c r="AD12" s="122">
        <f>SUM(AD10:AG11)</f>
        <v>384</v>
      </c>
      <c r="AE12" s="122"/>
      <c r="AF12" s="122"/>
      <c r="AG12" s="123"/>
      <c r="AH12" s="65" t="s">
        <v>67</v>
      </c>
      <c r="AI12" s="124">
        <f>SUM(AI10:AL11)</f>
        <v>4224</v>
      </c>
      <c r="AJ12" s="124"/>
      <c r="AK12" s="124"/>
      <c r="AL12" s="125"/>
      <c r="AM12" s="61" t="s">
        <v>67</v>
      </c>
      <c r="AN12" s="45"/>
      <c r="AO12" s="45"/>
      <c r="AP12" s="45"/>
      <c r="AQ12" s="45"/>
      <c r="AR12" s="95"/>
      <c r="AS12" s="95"/>
      <c r="AT12" s="96"/>
      <c r="AU12" s="96"/>
      <c r="AV12" s="96"/>
      <c r="AW12" s="97"/>
      <c r="AX12" s="97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</row>
    <row r="13" spans="1:63" x14ac:dyDescent="0.15">
      <c r="AR13" s="98"/>
      <c r="AS13" s="98"/>
      <c r="AT13" s="99"/>
      <c r="AU13" s="99"/>
      <c r="AV13" s="99"/>
      <c r="AW13" s="100"/>
      <c r="AX13" s="100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99"/>
      <c r="BK13" s="99"/>
    </row>
    <row r="14" spans="1:63" s="47" customFormat="1" ht="23.1" customHeight="1" x14ac:dyDescent="0.15">
      <c r="A14" s="45"/>
      <c r="B14" s="45"/>
      <c r="C14" s="107" t="s">
        <v>79</v>
      </c>
      <c r="D14" s="107"/>
      <c r="E14" s="107"/>
      <c r="F14" s="107"/>
      <c r="G14" s="107"/>
      <c r="H14" s="107"/>
      <c r="I14" s="108">
        <f>I12-Y12</f>
        <v>300</v>
      </c>
      <c r="J14" s="109"/>
      <c r="K14" s="109"/>
      <c r="L14" s="109"/>
      <c r="M14" s="64" t="s">
        <v>67</v>
      </c>
      <c r="N14" s="110">
        <f>N12-AD12</f>
        <v>30</v>
      </c>
      <c r="O14" s="110"/>
      <c r="P14" s="110"/>
      <c r="Q14" s="110"/>
      <c r="R14" s="64" t="s">
        <v>67</v>
      </c>
      <c r="S14" s="110">
        <f>S12-AI12</f>
        <v>330</v>
      </c>
      <c r="T14" s="110"/>
      <c r="U14" s="110"/>
      <c r="V14" s="110"/>
      <c r="W14" s="64" t="s">
        <v>67</v>
      </c>
      <c r="X14" s="56"/>
      <c r="Y14" s="62"/>
      <c r="Z14" s="62"/>
      <c r="AA14" s="62"/>
      <c r="AB14" s="62"/>
      <c r="AC14" s="63"/>
      <c r="AD14" s="62"/>
      <c r="AE14" s="62"/>
      <c r="AF14" s="62"/>
      <c r="AG14" s="62"/>
      <c r="AH14" s="63"/>
      <c r="AI14" s="62"/>
      <c r="AJ14" s="62"/>
      <c r="AK14" s="62"/>
      <c r="AL14" s="62"/>
      <c r="AM14" s="63"/>
      <c r="AN14" s="45"/>
      <c r="AO14" s="45"/>
      <c r="AP14" s="45"/>
      <c r="AQ14" s="45"/>
      <c r="AR14" s="95"/>
      <c r="AS14" s="95"/>
      <c r="AT14" s="96"/>
      <c r="AU14" s="96"/>
      <c r="AV14" s="96"/>
      <c r="AW14" s="97"/>
      <c r="AX14" s="97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</row>
    <row r="15" spans="1:63" x14ac:dyDescent="0.15">
      <c r="AR15" s="98"/>
      <c r="AS15" s="98"/>
      <c r="AT15" s="99"/>
      <c r="AU15" s="99"/>
      <c r="AV15" s="99"/>
      <c r="AW15" s="100"/>
      <c r="AX15" s="100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9"/>
      <c r="BJ15" s="99"/>
      <c r="BK15" s="99"/>
    </row>
    <row r="16" spans="1:63" ht="14.1" customHeight="1" x14ac:dyDescent="0.15">
      <c r="A16" s="111" t="s">
        <v>84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98"/>
      <c r="AS16" s="98"/>
      <c r="AT16" s="99"/>
      <c r="AU16" s="99"/>
      <c r="AV16" s="99"/>
      <c r="AW16" s="100"/>
      <c r="AX16" s="100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/>
      <c r="BK16" s="99"/>
    </row>
    <row r="17" spans="1:63" ht="14.1" customHeight="1" x14ac:dyDescent="0.15">
      <c r="A17" s="111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98"/>
      <c r="AS17" s="98"/>
      <c r="AT17" s="99"/>
      <c r="AU17" s="99"/>
      <c r="AV17" s="99"/>
      <c r="AW17" s="100"/>
      <c r="AX17" s="100"/>
      <c r="AY17" s="99"/>
      <c r="AZ17" s="99"/>
      <c r="BA17" s="99"/>
      <c r="BB17" s="99"/>
      <c r="BC17" s="99"/>
      <c r="BD17" s="99"/>
      <c r="BE17" s="99"/>
      <c r="BF17" s="99"/>
      <c r="BG17" s="99"/>
      <c r="BH17" s="99"/>
      <c r="BI17" s="99"/>
      <c r="BJ17" s="99"/>
      <c r="BK17" s="99"/>
    </row>
    <row r="18" spans="1:63" ht="14.1" customHeight="1" x14ac:dyDescent="0.15">
      <c r="A18" s="111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98"/>
      <c r="AS18" s="98"/>
      <c r="AT18" s="99"/>
      <c r="AU18" s="99"/>
      <c r="AV18" s="99"/>
      <c r="AW18" s="100"/>
      <c r="AX18" s="100"/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99"/>
    </row>
    <row r="19" spans="1:63" ht="14.1" customHeight="1" x14ac:dyDescent="0.15">
      <c r="A19" s="111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98"/>
      <c r="AS19" s="98"/>
      <c r="AT19" s="99"/>
      <c r="AU19" s="99"/>
      <c r="AV19" s="99"/>
      <c r="AW19" s="100"/>
      <c r="AX19" s="100"/>
      <c r="AY19" s="99"/>
      <c r="AZ19" s="99"/>
      <c r="BA19" s="99"/>
      <c r="BB19" s="99"/>
      <c r="BC19" s="99"/>
      <c r="BD19" s="99"/>
      <c r="BE19" s="99"/>
      <c r="BF19" s="99"/>
      <c r="BG19" s="99"/>
      <c r="BH19" s="99"/>
      <c r="BI19" s="99"/>
      <c r="BJ19" s="99"/>
      <c r="BK19" s="99"/>
    </row>
    <row r="20" spans="1:63" x14ac:dyDescent="0.15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98"/>
      <c r="AS20" s="98"/>
      <c r="AT20" s="99"/>
      <c r="AU20" s="99"/>
      <c r="AV20" s="99"/>
      <c r="AW20" s="100"/>
      <c r="AX20" s="100"/>
      <c r="AY20" s="99"/>
      <c r="AZ20" s="99"/>
      <c r="BA20" s="99"/>
      <c r="BB20" s="99"/>
      <c r="BC20" s="99"/>
      <c r="BD20" s="99"/>
      <c r="BE20" s="99"/>
      <c r="BF20" s="99"/>
      <c r="BG20" s="99"/>
      <c r="BH20" s="99"/>
      <c r="BI20" s="99"/>
      <c r="BJ20" s="99"/>
      <c r="BK20" s="99"/>
    </row>
    <row r="21" spans="1:63" ht="18" customHeight="1" x14ac:dyDescent="0.15">
      <c r="A21" s="68"/>
      <c r="B21" s="69" t="s">
        <v>80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71"/>
      <c r="AU21" s="71"/>
      <c r="AV21" s="71"/>
      <c r="AW21" s="72"/>
      <c r="AX21" s="72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</row>
    <row r="22" spans="1:63" ht="18" customHeight="1" x14ac:dyDescent="0.15">
      <c r="A22" s="68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71"/>
      <c r="AU22" s="71"/>
      <c r="AV22" s="71"/>
      <c r="AW22" s="72"/>
      <c r="AX22" s="72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</row>
    <row r="23" spans="1:63" ht="18" customHeight="1" x14ac:dyDescent="0.15">
      <c r="A23" s="68"/>
      <c r="B23" s="213" t="s">
        <v>12</v>
      </c>
      <c r="C23" s="213"/>
      <c r="D23" s="214" t="s">
        <v>85</v>
      </c>
      <c r="E23" s="214"/>
      <c r="F23" s="214"/>
      <c r="G23" s="214"/>
      <c r="H23" s="214"/>
      <c r="I23" s="240">
        <v>2</v>
      </c>
      <c r="J23" s="240"/>
      <c r="K23" s="74" t="s">
        <v>0</v>
      </c>
      <c r="L23" s="74"/>
      <c r="M23" s="72"/>
      <c r="N23" s="75">
        <f>ROUNDUP(I23,0)</f>
        <v>2</v>
      </c>
      <c r="O23" s="75"/>
      <c r="P23" s="75"/>
      <c r="Q23" s="68"/>
      <c r="R23" s="198" t="s">
        <v>23</v>
      </c>
      <c r="S23" s="199"/>
      <c r="T23" s="199"/>
      <c r="U23" s="199"/>
      <c r="V23" s="199"/>
      <c r="W23" s="199"/>
      <c r="X23" s="201">
        <f>AD39</f>
        <v>1650</v>
      </c>
      <c r="Y23" s="201"/>
      <c r="Z23" s="201"/>
      <c r="AA23" s="201"/>
      <c r="AB23" s="201"/>
      <c r="AC23" s="201"/>
      <c r="AD23" s="202" t="s">
        <v>25</v>
      </c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72"/>
      <c r="AX23" s="155"/>
      <c r="AY23" s="155"/>
      <c r="AZ23" s="155"/>
      <c r="BA23" s="155"/>
      <c r="BB23" s="155"/>
      <c r="BC23" s="155"/>
      <c r="BD23" s="156"/>
      <c r="BE23" s="156"/>
      <c r="BF23" s="156"/>
      <c r="BG23" s="156"/>
      <c r="BH23" s="156"/>
      <c r="BI23" s="156"/>
      <c r="BJ23" s="157"/>
      <c r="BK23" s="71"/>
    </row>
    <row r="24" spans="1:63" ht="18" customHeight="1" x14ac:dyDescent="0.15">
      <c r="A24" s="68"/>
      <c r="B24" s="76"/>
      <c r="C24" s="76"/>
      <c r="D24" s="76"/>
      <c r="E24" s="76"/>
      <c r="F24" s="76"/>
      <c r="G24" s="76"/>
      <c r="H24" s="68"/>
      <c r="I24" s="68"/>
      <c r="J24" s="68"/>
      <c r="K24" s="68"/>
      <c r="L24" s="72"/>
      <c r="M24" s="68"/>
      <c r="N24" s="68"/>
      <c r="O24" s="68"/>
      <c r="P24" s="68"/>
      <c r="Q24" s="68"/>
      <c r="R24" s="200"/>
      <c r="S24" s="155"/>
      <c r="T24" s="155"/>
      <c r="U24" s="155"/>
      <c r="V24" s="155"/>
      <c r="W24" s="155"/>
      <c r="X24" s="156"/>
      <c r="Y24" s="156"/>
      <c r="Z24" s="156"/>
      <c r="AA24" s="156"/>
      <c r="AB24" s="156"/>
      <c r="AC24" s="156"/>
      <c r="AD24" s="203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72"/>
      <c r="AX24" s="155"/>
      <c r="AY24" s="155"/>
      <c r="AZ24" s="155"/>
      <c r="BA24" s="155"/>
      <c r="BB24" s="155"/>
      <c r="BC24" s="155"/>
      <c r="BD24" s="156"/>
      <c r="BE24" s="156"/>
      <c r="BF24" s="156"/>
      <c r="BG24" s="156"/>
      <c r="BH24" s="156"/>
      <c r="BI24" s="156"/>
      <c r="BJ24" s="157"/>
      <c r="BK24" s="71"/>
    </row>
    <row r="25" spans="1:63" ht="18" customHeight="1" x14ac:dyDescent="0.15">
      <c r="A25" s="68"/>
      <c r="B25" s="213" t="s">
        <v>13</v>
      </c>
      <c r="C25" s="213"/>
      <c r="D25" s="214" t="s">
        <v>9</v>
      </c>
      <c r="E25" s="214"/>
      <c r="F25" s="214"/>
      <c r="G25" s="214"/>
      <c r="H25" s="214"/>
      <c r="I25" s="215">
        <f>N5</f>
        <v>0</v>
      </c>
      <c r="J25" s="215"/>
      <c r="K25" s="215"/>
      <c r="L25" s="215"/>
      <c r="M25" s="74" t="s">
        <v>3</v>
      </c>
      <c r="N25" s="68"/>
      <c r="O25" s="68"/>
      <c r="P25" s="68"/>
      <c r="Q25" s="68"/>
      <c r="R25" s="103" t="s">
        <v>24</v>
      </c>
      <c r="S25" s="77"/>
      <c r="T25" s="77"/>
      <c r="U25" s="77"/>
      <c r="V25" s="77"/>
      <c r="W25" s="77"/>
      <c r="X25" s="204">
        <f>T39</f>
        <v>1500</v>
      </c>
      <c r="Y25" s="204"/>
      <c r="Z25" s="204"/>
      <c r="AA25" s="204"/>
      <c r="AB25" s="204"/>
      <c r="AC25" s="204"/>
      <c r="AD25" s="104" t="s">
        <v>25</v>
      </c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71"/>
      <c r="AW25" s="72"/>
      <c r="AX25" s="72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</row>
    <row r="26" spans="1:63" ht="18" customHeight="1" x14ac:dyDescent="0.15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105" t="s">
        <v>61</v>
      </c>
      <c r="S26" s="74"/>
      <c r="T26" s="74"/>
      <c r="U26" s="74"/>
      <c r="V26" s="74"/>
      <c r="W26" s="74"/>
      <c r="X26" s="205">
        <f>Y39</f>
        <v>150</v>
      </c>
      <c r="Y26" s="205"/>
      <c r="Z26" s="205"/>
      <c r="AA26" s="205"/>
      <c r="AB26" s="205"/>
      <c r="AC26" s="205"/>
      <c r="AD26" s="106" t="s">
        <v>25</v>
      </c>
      <c r="AE26" s="68"/>
      <c r="AF26" s="68"/>
      <c r="AG26" s="68"/>
      <c r="AH26" s="68"/>
      <c r="AI26" s="68"/>
      <c r="AJ26" s="68"/>
      <c r="AK26" s="68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2"/>
      <c r="AX26" s="72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</row>
    <row r="27" spans="1:63" ht="18" customHeight="1" thickBot="1" x14ac:dyDescent="0.2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2"/>
      <c r="AX27" s="72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</row>
    <row r="28" spans="1:63" ht="18" customHeight="1" x14ac:dyDescent="0.15">
      <c r="A28" s="68"/>
      <c r="B28" s="243" t="s">
        <v>8</v>
      </c>
      <c r="C28" s="244"/>
      <c r="D28" s="244"/>
      <c r="E28" s="244"/>
      <c r="F28" s="244"/>
      <c r="G28" s="244"/>
      <c r="H28" s="244"/>
      <c r="I28" s="244"/>
      <c r="J28" s="245"/>
      <c r="K28" s="193" t="s">
        <v>20</v>
      </c>
      <c r="L28" s="194"/>
      <c r="M28" s="194"/>
      <c r="N28" s="194"/>
      <c r="O28" s="193" t="s">
        <v>7</v>
      </c>
      <c r="P28" s="194"/>
      <c r="Q28" s="194"/>
      <c r="R28" s="194"/>
      <c r="S28" s="196"/>
      <c r="T28" s="252" t="s">
        <v>16</v>
      </c>
      <c r="U28" s="252"/>
      <c r="V28" s="252"/>
      <c r="W28" s="252"/>
      <c r="X28" s="252"/>
      <c r="Y28" s="252"/>
      <c r="Z28" s="252"/>
      <c r="AA28" s="252"/>
      <c r="AB28" s="252"/>
      <c r="AC28" s="252"/>
      <c r="AD28" s="252"/>
      <c r="AE28" s="252"/>
      <c r="AF28" s="252"/>
      <c r="AG28" s="252"/>
      <c r="AH28" s="253"/>
      <c r="AI28" s="68"/>
      <c r="AJ28" s="68"/>
      <c r="AK28" s="68"/>
      <c r="AL28" s="151"/>
      <c r="AM28" s="151"/>
      <c r="AN28" s="152"/>
      <c r="AO28" s="152"/>
      <c r="AP28" s="153"/>
      <c r="AQ28" s="153"/>
      <c r="AR28" s="153"/>
      <c r="AS28" s="153"/>
      <c r="AT28" s="154"/>
      <c r="AU28" s="154"/>
      <c r="AV28" s="154"/>
      <c r="AW28" s="154"/>
      <c r="AX28" s="154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</row>
    <row r="29" spans="1:63" ht="18" customHeight="1" x14ac:dyDescent="0.15">
      <c r="A29" s="68"/>
      <c r="B29" s="246"/>
      <c r="C29" s="247"/>
      <c r="D29" s="247"/>
      <c r="E29" s="247"/>
      <c r="F29" s="247"/>
      <c r="G29" s="247"/>
      <c r="H29" s="247"/>
      <c r="I29" s="247"/>
      <c r="J29" s="248"/>
      <c r="K29" s="195"/>
      <c r="L29" s="152"/>
      <c r="M29" s="152"/>
      <c r="N29" s="152"/>
      <c r="O29" s="195"/>
      <c r="P29" s="152"/>
      <c r="Q29" s="152"/>
      <c r="R29" s="152"/>
      <c r="S29" s="197"/>
      <c r="T29" s="163" t="s">
        <v>19</v>
      </c>
      <c r="U29" s="163"/>
      <c r="V29" s="163"/>
      <c r="W29" s="163"/>
      <c r="X29" s="164"/>
      <c r="Y29" s="166" t="s">
        <v>17</v>
      </c>
      <c r="Z29" s="163"/>
      <c r="AA29" s="163"/>
      <c r="AB29" s="163"/>
      <c r="AC29" s="164"/>
      <c r="AD29" s="166" t="s">
        <v>18</v>
      </c>
      <c r="AE29" s="163"/>
      <c r="AF29" s="163"/>
      <c r="AG29" s="163"/>
      <c r="AH29" s="168"/>
      <c r="AI29" s="68"/>
      <c r="AJ29" s="68"/>
      <c r="AK29" s="68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</row>
    <row r="30" spans="1:63" ht="18" customHeight="1" thickBot="1" x14ac:dyDescent="0.2">
      <c r="A30" s="68"/>
      <c r="B30" s="249"/>
      <c r="C30" s="250"/>
      <c r="D30" s="250"/>
      <c r="E30" s="250"/>
      <c r="F30" s="250"/>
      <c r="G30" s="250"/>
      <c r="H30" s="250"/>
      <c r="I30" s="250"/>
      <c r="J30" s="251"/>
      <c r="K30" s="171" t="s">
        <v>55</v>
      </c>
      <c r="L30" s="169"/>
      <c r="M30" s="169"/>
      <c r="N30" s="169"/>
      <c r="O30" s="171" t="s">
        <v>56</v>
      </c>
      <c r="P30" s="169"/>
      <c r="Q30" s="169"/>
      <c r="R30" s="169"/>
      <c r="S30" s="170"/>
      <c r="T30" s="169" t="s">
        <v>57</v>
      </c>
      <c r="U30" s="169"/>
      <c r="V30" s="169"/>
      <c r="W30" s="169"/>
      <c r="X30" s="170"/>
      <c r="Y30" s="171" t="s">
        <v>62</v>
      </c>
      <c r="Z30" s="169"/>
      <c r="AA30" s="169"/>
      <c r="AB30" s="169"/>
      <c r="AC30" s="170"/>
      <c r="AD30" s="171" t="s">
        <v>22</v>
      </c>
      <c r="AE30" s="169"/>
      <c r="AF30" s="169"/>
      <c r="AG30" s="169"/>
      <c r="AH30" s="172"/>
      <c r="AI30" s="68"/>
      <c r="AJ30" s="68"/>
      <c r="AK30" s="68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</row>
    <row r="31" spans="1:63" ht="18" customHeight="1" x14ac:dyDescent="0.15">
      <c r="A31" s="68"/>
      <c r="B31" s="254">
        <f>10*N23</f>
        <v>20</v>
      </c>
      <c r="C31" s="255"/>
      <c r="D31" s="255"/>
      <c r="E31" s="78" t="s">
        <v>1</v>
      </c>
      <c r="F31" s="78"/>
      <c r="G31" s="78"/>
      <c r="H31" s="78"/>
      <c r="I31" s="78"/>
      <c r="J31" s="79"/>
      <c r="K31" s="80"/>
      <c r="L31" s="256">
        <v>750</v>
      </c>
      <c r="M31" s="256"/>
      <c r="N31" s="78" t="s">
        <v>5</v>
      </c>
      <c r="O31" s="257">
        <f>IF($I$25&gt;$B$31,$B$31,$I$25)</f>
        <v>0</v>
      </c>
      <c r="P31" s="257"/>
      <c r="Q31" s="258"/>
      <c r="R31" s="258"/>
      <c r="S31" s="79" t="s">
        <v>3</v>
      </c>
      <c r="T31" s="173">
        <f>L31*I23</f>
        <v>1500</v>
      </c>
      <c r="U31" s="174"/>
      <c r="V31" s="175"/>
      <c r="W31" s="175"/>
      <c r="X31" s="79" t="s">
        <v>5</v>
      </c>
      <c r="Y31" s="176"/>
      <c r="Z31" s="177"/>
      <c r="AA31" s="177"/>
      <c r="AB31" s="177"/>
      <c r="AC31" s="178"/>
      <c r="AD31" s="176"/>
      <c r="AE31" s="177"/>
      <c r="AF31" s="177"/>
      <c r="AG31" s="177"/>
      <c r="AH31" s="182"/>
      <c r="AI31" s="68"/>
      <c r="AJ31" s="68"/>
      <c r="AK31" s="68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</row>
    <row r="32" spans="1:63" ht="18" customHeight="1" x14ac:dyDescent="0.15">
      <c r="A32" s="68"/>
      <c r="B32" s="242">
        <f>$B$31+1</f>
        <v>21</v>
      </c>
      <c r="C32" s="241"/>
      <c r="D32" s="241"/>
      <c r="E32" s="81" t="s">
        <v>2</v>
      </c>
      <c r="F32" s="81"/>
      <c r="G32" s="241">
        <f>20*$N$23</f>
        <v>40</v>
      </c>
      <c r="H32" s="241"/>
      <c r="I32" s="241"/>
      <c r="J32" s="82" t="s">
        <v>3</v>
      </c>
      <c r="K32" s="259" t="s">
        <v>6</v>
      </c>
      <c r="L32" s="206">
        <v>87</v>
      </c>
      <c r="M32" s="207"/>
      <c r="N32" s="81" t="s">
        <v>5</v>
      </c>
      <c r="O32" s="208">
        <f>IF($I$25&gt;$G$32,$G$32-$B$32+1,IF($I$25-$B$32+1&lt;0,0,$I$25-$B$32+1))</f>
        <v>0</v>
      </c>
      <c r="P32" s="208"/>
      <c r="Q32" s="209"/>
      <c r="R32" s="209"/>
      <c r="S32" s="82" t="s">
        <v>3</v>
      </c>
      <c r="T32" s="184">
        <f t="shared" ref="T32:T38" si="0">L32*O32</f>
        <v>0</v>
      </c>
      <c r="U32" s="185"/>
      <c r="V32" s="186"/>
      <c r="W32" s="186"/>
      <c r="X32" s="82" t="s">
        <v>5</v>
      </c>
      <c r="Y32" s="176"/>
      <c r="Z32" s="177"/>
      <c r="AA32" s="177"/>
      <c r="AB32" s="177"/>
      <c r="AC32" s="178"/>
      <c r="AD32" s="176"/>
      <c r="AE32" s="177"/>
      <c r="AF32" s="177"/>
      <c r="AG32" s="177"/>
      <c r="AH32" s="182"/>
      <c r="AI32" s="68"/>
      <c r="AJ32" s="68"/>
      <c r="AK32" s="68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</row>
    <row r="33" spans="1:63" ht="18" customHeight="1" x14ac:dyDescent="0.15">
      <c r="A33" s="68"/>
      <c r="B33" s="242">
        <f>$G$32+1</f>
        <v>41</v>
      </c>
      <c r="C33" s="241"/>
      <c r="D33" s="241"/>
      <c r="E33" s="81" t="s">
        <v>2</v>
      </c>
      <c r="F33" s="81"/>
      <c r="G33" s="241">
        <f>30*$N$23</f>
        <v>60</v>
      </c>
      <c r="H33" s="241"/>
      <c r="I33" s="241"/>
      <c r="J33" s="82" t="s">
        <v>3</v>
      </c>
      <c r="K33" s="259"/>
      <c r="L33" s="206">
        <v>114</v>
      </c>
      <c r="M33" s="207"/>
      <c r="N33" s="81" t="s">
        <v>5</v>
      </c>
      <c r="O33" s="208">
        <f>IF($I$25&gt;$G$33,$G$33-$B$33+1,IF($I$25-$B$33+1&lt;0,0,$I$25-$B$33+1))</f>
        <v>0</v>
      </c>
      <c r="P33" s="208"/>
      <c r="Q33" s="209"/>
      <c r="R33" s="209"/>
      <c r="S33" s="82" t="s">
        <v>3</v>
      </c>
      <c r="T33" s="184">
        <f t="shared" si="0"/>
        <v>0</v>
      </c>
      <c r="U33" s="185"/>
      <c r="V33" s="186"/>
      <c r="W33" s="186"/>
      <c r="X33" s="82" t="s">
        <v>5</v>
      </c>
      <c r="Y33" s="176"/>
      <c r="Z33" s="177"/>
      <c r="AA33" s="177"/>
      <c r="AB33" s="177"/>
      <c r="AC33" s="178"/>
      <c r="AD33" s="176"/>
      <c r="AE33" s="177"/>
      <c r="AF33" s="177"/>
      <c r="AG33" s="177"/>
      <c r="AH33" s="182"/>
      <c r="AI33" s="68"/>
      <c r="AJ33" s="68"/>
      <c r="AK33" s="68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</row>
    <row r="34" spans="1:63" ht="18" customHeight="1" x14ac:dyDescent="0.15">
      <c r="A34" s="68"/>
      <c r="B34" s="242">
        <f>$G$33+1</f>
        <v>61</v>
      </c>
      <c r="C34" s="241"/>
      <c r="D34" s="241"/>
      <c r="E34" s="81" t="s">
        <v>2</v>
      </c>
      <c r="F34" s="81"/>
      <c r="G34" s="241">
        <f>100*$N$23</f>
        <v>200</v>
      </c>
      <c r="H34" s="241"/>
      <c r="I34" s="241"/>
      <c r="J34" s="82" t="s">
        <v>3</v>
      </c>
      <c r="K34" s="259"/>
      <c r="L34" s="206">
        <v>146</v>
      </c>
      <c r="M34" s="207"/>
      <c r="N34" s="81" t="s">
        <v>5</v>
      </c>
      <c r="O34" s="208">
        <f>IF($I$25&gt;$G$34,$G$34-$B$34+1,IF($I$25-$B$34+1&lt;0,0,$I$25-$B$34+1))</f>
        <v>0</v>
      </c>
      <c r="P34" s="208"/>
      <c r="Q34" s="209"/>
      <c r="R34" s="209"/>
      <c r="S34" s="82" t="s">
        <v>3</v>
      </c>
      <c r="T34" s="184">
        <f t="shared" si="0"/>
        <v>0</v>
      </c>
      <c r="U34" s="185"/>
      <c r="V34" s="186"/>
      <c r="W34" s="186"/>
      <c r="X34" s="82" t="s">
        <v>5</v>
      </c>
      <c r="Y34" s="176"/>
      <c r="Z34" s="177"/>
      <c r="AA34" s="177"/>
      <c r="AB34" s="177"/>
      <c r="AC34" s="178"/>
      <c r="AD34" s="176"/>
      <c r="AE34" s="177"/>
      <c r="AF34" s="177"/>
      <c r="AG34" s="177"/>
      <c r="AH34" s="182"/>
      <c r="AI34" s="68"/>
      <c r="AJ34" s="68"/>
      <c r="AK34" s="68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</row>
    <row r="35" spans="1:63" ht="18" customHeight="1" x14ac:dyDescent="0.15">
      <c r="A35" s="68"/>
      <c r="B35" s="242">
        <f>$G$34+1</f>
        <v>201</v>
      </c>
      <c r="C35" s="241"/>
      <c r="D35" s="241"/>
      <c r="E35" s="81" t="s">
        <v>2</v>
      </c>
      <c r="F35" s="81"/>
      <c r="G35" s="241">
        <f>200*$N$23</f>
        <v>400</v>
      </c>
      <c r="H35" s="241"/>
      <c r="I35" s="241"/>
      <c r="J35" s="82" t="s">
        <v>3</v>
      </c>
      <c r="K35" s="259"/>
      <c r="L35" s="206">
        <v>177</v>
      </c>
      <c r="M35" s="207"/>
      <c r="N35" s="81" t="s">
        <v>5</v>
      </c>
      <c r="O35" s="208">
        <f>IF($I$25&gt;$G$35,$G$35-$B$35+1,IF($I$25-$B$35+1&lt;0,0,$I$25-$B$35+1))</f>
        <v>0</v>
      </c>
      <c r="P35" s="208"/>
      <c r="Q35" s="209"/>
      <c r="R35" s="209"/>
      <c r="S35" s="82" t="s">
        <v>3</v>
      </c>
      <c r="T35" s="184">
        <f t="shared" si="0"/>
        <v>0</v>
      </c>
      <c r="U35" s="185"/>
      <c r="V35" s="186"/>
      <c r="W35" s="186"/>
      <c r="X35" s="82" t="s">
        <v>5</v>
      </c>
      <c r="Y35" s="176"/>
      <c r="Z35" s="177"/>
      <c r="AA35" s="177"/>
      <c r="AB35" s="177"/>
      <c r="AC35" s="178"/>
      <c r="AD35" s="176"/>
      <c r="AE35" s="177"/>
      <c r="AF35" s="177"/>
      <c r="AG35" s="177"/>
      <c r="AH35" s="182"/>
      <c r="AI35" s="68"/>
      <c r="AJ35" s="68"/>
      <c r="AK35" s="68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</row>
    <row r="36" spans="1:63" ht="18" customHeight="1" x14ac:dyDescent="0.15">
      <c r="A36" s="68"/>
      <c r="B36" s="242">
        <f>$G$35+1</f>
        <v>401</v>
      </c>
      <c r="C36" s="241"/>
      <c r="D36" s="241"/>
      <c r="E36" s="81" t="s">
        <v>2</v>
      </c>
      <c r="F36" s="81"/>
      <c r="G36" s="241">
        <f>1000*$N$23</f>
        <v>2000</v>
      </c>
      <c r="H36" s="241"/>
      <c r="I36" s="241"/>
      <c r="J36" s="82" t="s">
        <v>3</v>
      </c>
      <c r="K36" s="259"/>
      <c r="L36" s="206">
        <v>203</v>
      </c>
      <c r="M36" s="207"/>
      <c r="N36" s="81" t="s">
        <v>5</v>
      </c>
      <c r="O36" s="208">
        <f>IF($I$25&gt;$G$36,$G$36-$B$36+1,IF($I$25-$B$36+1&lt;0,0,$I$25-$B$36+1))</f>
        <v>0</v>
      </c>
      <c r="P36" s="208"/>
      <c r="Q36" s="209"/>
      <c r="R36" s="209"/>
      <c r="S36" s="82" t="s">
        <v>3</v>
      </c>
      <c r="T36" s="184">
        <f t="shared" si="0"/>
        <v>0</v>
      </c>
      <c r="U36" s="185"/>
      <c r="V36" s="186"/>
      <c r="W36" s="186"/>
      <c r="X36" s="82" t="s">
        <v>5</v>
      </c>
      <c r="Y36" s="176"/>
      <c r="Z36" s="177"/>
      <c r="AA36" s="177"/>
      <c r="AB36" s="177"/>
      <c r="AC36" s="178"/>
      <c r="AD36" s="176"/>
      <c r="AE36" s="177"/>
      <c r="AF36" s="177"/>
      <c r="AG36" s="177"/>
      <c r="AH36" s="182"/>
      <c r="AI36" s="68"/>
      <c r="AJ36" s="68"/>
      <c r="AK36" s="68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</row>
    <row r="37" spans="1:63" ht="18" customHeight="1" x14ac:dyDescent="0.15">
      <c r="A37" s="68"/>
      <c r="B37" s="242">
        <f>$G$36+1</f>
        <v>2001</v>
      </c>
      <c r="C37" s="241"/>
      <c r="D37" s="241"/>
      <c r="E37" s="81" t="s">
        <v>2</v>
      </c>
      <c r="F37" s="81"/>
      <c r="G37" s="241">
        <f>5000*$N$23</f>
        <v>10000</v>
      </c>
      <c r="H37" s="241"/>
      <c r="I37" s="241"/>
      <c r="J37" s="82" t="s">
        <v>3</v>
      </c>
      <c r="K37" s="259"/>
      <c r="L37" s="206">
        <v>232</v>
      </c>
      <c r="M37" s="207"/>
      <c r="N37" s="81" t="s">
        <v>5</v>
      </c>
      <c r="O37" s="208">
        <f>IF($I$25&gt;$G$37,$G$37-$B$37+1,IF($I$25-$B$37+1&lt;0,0,$I$25-$B$37+1))</f>
        <v>0</v>
      </c>
      <c r="P37" s="208"/>
      <c r="Q37" s="209"/>
      <c r="R37" s="209"/>
      <c r="S37" s="82" t="s">
        <v>3</v>
      </c>
      <c r="T37" s="184">
        <f t="shared" si="0"/>
        <v>0</v>
      </c>
      <c r="U37" s="185"/>
      <c r="V37" s="186"/>
      <c r="W37" s="186"/>
      <c r="X37" s="82" t="s">
        <v>5</v>
      </c>
      <c r="Y37" s="176"/>
      <c r="Z37" s="177"/>
      <c r="AA37" s="177"/>
      <c r="AB37" s="177"/>
      <c r="AC37" s="178"/>
      <c r="AD37" s="176"/>
      <c r="AE37" s="177"/>
      <c r="AF37" s="177"/>
      <c r="AG37" s="177"/>
      <c r="AH37" s="182"/>
      <c r="AI37" s="68"/>
      <c r="AJ37" s="68"/>
      <c r="AK37" s="68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</row>
    <row r="38" spans="1:63" ht="18" customHeight="1" thickBot="1" x14ac:dyDescent="0.2">
      <c r="A38" s="68"/>
      <c r="B38" s="261">
        <f>$G$37+1</f>
        <v>10001</v>
      </c>
      <c r="C38" s="262"/>
      <c r="D38" s="262"/>
      <c r="E38" s="83" t="s">
        <v>4</v>
      </c>
      <c r="F38" s="83"/>
      <c r="G38" s="83"/>
      <c r="H38" s="83"/>
      <c r="I38" s="83"/>
      <c r="J38" s="84"/>
      <c r="K38" s="260"/>
      <c r="L38" s="263">
        <v>265</v>
      </c>
      <c r="M38" s="264"/>
      <c r="N38" s="83" t="s">
        <v>5</v>
      </c>
      <c r="O38" s="265">
        <f>IF($I$25-$B$38+1&lt;0,0,$I$25-$B$38+1)</f>
        <v>0</v>
      </c>
      <c r="P38" s="265"/>
      <c r="Q38" s="266"/>
      <c r="R38" s="266"/>
      <c r="S38" s="84" t="s">
        <v>3</v>
      </c>
      <c r="T38" s="267">
        <f t="shared" si="0"/>
        <v>0</v>
      </c>
      <c r="U38" s="268"/>
      <c r="V38" s="269"/>
      <c r="W38" s="269"/>
      <c r="X38" s="85" t="s">
        <v>5</v>
      </c>
      <c r="Y38" s="179"/>
      <c r="Z38" s="180"/>
      <c r="AA38" s="180"/>
      <c r="AB38" s="180"/>
      <c r="AC38" s="181"/>
      <c r="AD38" s="179"/>
      <c r="AE38" s="180"/>
      <c r="AF38" s="180"/>
      <c r="AG38" s="180"/>
      <c r="AH38" s="183"/>
      <c r="AI38" s="68"/>
      <c r="AJ38" s="68"/>
      <c r="AK38" s="68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</row>
    <row r="39" spans="1:63" ht="18" customHeight="1" thickTop="1" thickBot="1" x14ac:dyDescent="0.2">
      <c r="A39" s="68"/>
      <c r="B39" s="270" t="s">
        <v>11</v>
      </c>
      <c r="C39" s="271"/>
      <c r="D39" s="271"/>
      <c r="E39" s="271"/>
      <c r="F39" s="271"/>
      <c r="G39" s="271"/>
      <c r="H39" s="271"/>
      <c r="I39" s="271"/>
      <c r="J39" s="271"/>
      <c r="K39" s="271"/>
      <c r="L39" s="271"/>
      <c r="M39" s="271"/>
      <c r="N39" s="271"/>
      <c r="O39" s="272">
        <f>SUM(O31:R38)</f>
        <v>0</v>
      </c>
      <c r="P39" s="272"/>
      <c r="Q39" s="273"/>
      <c r="R39" s="273"/>
      <c r="S39" s="86" t="s">
        <v>3</v>
      </c>
      <c r="T39" s="158">
        <f>SUM(T31:W38)</f>
        <v>1500</v>
      </c>
      <c r="U39" s="159"/>
      <c r="V39" s="160"/>
      <c r="W39" s="160"/>
      <c r="X39" s="86" t="s">
        <v>5</v>
      </c>
      <c r="Y39" s="159">
        <f>ROUNDDOWN(T39*0.1,0)</f>
        <v>150</v>
      </c>
      <c r="Z39" s="159"/>
      <c r="AA39" s="160"/>
      <c r="AB39" s="160"/>
      <c r="AC39" s="87" t="s">
        <v>5</v>
      </c>
      <c r="AD39" s="159">
        <f>T39+Y39</f>
        <v>1650</v>
      </c>
      <c r="AE39" s="159"/>
      <c r="AF39" s="159"/>
      <c r="AG39" s="160"/>
      <c r="AH39" s="88" t="s">
        <v>5</v>
      </c>
      <c r="AI39" s="68"/>
      <c r="AJ39" s="68"/>
      <c r="AK39" s="68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</row>
    <row r="40" spans="1:63" ht="18" customHeight="1" x14ac:dyDescent="0.15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</row>
    <row r="41" spans="1:63" ht="18" customHeight="1" x14ac:dyDescent="0.15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</row>
    <row r="42" spans="1:63" ht="18" customHeight="1" x14ac:dyDescent="0.15">
      <c r="A42" s="68"/>
      <c r="B42" s="69" t="s">
        <v>59</v>
      </c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71"/>
      <c r="AU42" s="71"/>
      <c r="AV42" s="71"/>
      <c r="AW42" s="72"/>
      <c r="AX42" s="72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</row>
    <row r="43" spans="1:63" ht="18" customHeight="1" x14ac:dyDescent="0.15">
      <c r="A43" s="68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71"/>
      <c r="AU43" s="71"/>
      <c r="AV43" s="71"/>
      <c r="AW43" s="72"/>
      <c r="AX43" s="72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</row>
    <row r="44" spans="1:63" ht="18" customHeight="1" x14ac:dyDescent="0.15">
      <c r="A44" s="68"/>
      <c r="B44" s="213" t="s">
        <v>12</v>
      </c>
      <c r="C44" s="213"/>
      <c r="D44" s="214" t="s">
        <v>85</v>
      </c>
      <c r="E44" s="214"/>
      <c r="F44" s="214"/>
      <c r="G44" s="214"/>
      <c r="H44" s="214"/>
      <c r="I44" s="240">
        <f>I23</f>
        <v>2</v>
      </c>
      <c r="J44" s="240"/>
      <c r="K44" s="74" t="s">
        <v>0</v>
      </c>
      <c r="L44" s="74"/>
      <c r="M44" s="68"/>
      <c r="N44" s="70"/>
      <c r="O44" s="70"/>
      <c r="P44" s="70"/>
      <c r="Q44" s="70"/>
      <c r="R44" s="198" t="s">
        <v>58</v>
      </c>
      <c r="S44" s="199"/>
      <c r="T44" s="199"/>
      <c r="U44" s="199"/>
      <c r="V44" s="199"/>
      <c r="W44" s="199"/>
      <c r="X44" s="201">
        <f>BF63</f>
        <v>2904</v>
      </c>
      <c r="Y44" s="201"/>
      <c r="Z44" s="201"/>
      <c r="AA44" s="201"/>
      <c r="AB44" s="201"/>
      <c r="AC44" s="201"/>
      <c r="AD44" s="202" t="s">
        <v>5</v>
      </c>
      <c r="AE44" s="70"/>
      <c r="AF44" s="70"/>
      <c r="AG44" s="70"/>
      <c r="AH44" s="70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71"/>
      <c r="AU44" s="71"/>
      <c r="AV44" s="71"/>
      <c r="AW44" s="72"/>
      <c r="AX44" s="72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</row>
    <row r="45" spans="1:63" ht="18" customHeight="1" x14ac:dyDescent="0.15">
      <c r="A45" s="68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68"/>
      <c r="O45" s="68"/>
      <c r="P45" s="68"/>
      <c r="Q45" s="68"/>
      <c r="R45" s="200"/>
      <c r="S45" s="155"/>
      <c r="T45" s="155"/>
      <c r="U45" s="155"/>
      <c r="V45" s="155"/>
      <c r="W45" s="155"/>
      <c r="X45" s="156"/>
      <c r="Y45" s="156"/>
      <c r="Z45" s="156"/>
      <c r="AA45" s="156"/>
      <c r="AB45" s="156"/>
      <c r="AC45" s="156"/>
      <c r="AD45" s="203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71"/>
      <c r="AU45" s="71"/>
      <c r="AV45" s="71"/>
      <c r="AW45" s="72"/>
      <c r="AX45" s="72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</row>
    <row r="46" spans="1:63" ht="18" customHeight="1" x14ac:dyDescent="0.15">
      <c r="A46" s="68"/>
      <c r="B46" s="213" t="s">
        <v>13</v>
      </c>
      <c r="C46" s="213"/>
      <c r="D46" s="214" t="s">
        <v>47</v>
      </c>
      <c r="E46" s="214"/>
      <c r="F46" s="214"/>
      <c r="G46" s="214"/>
      <c r="H46" s="214"/>
      <c r="I46" s="215">
        <f>N5</f>
        <v>0</v>
      </c>
      <c r="J46" s="215"/>
      <c r="K46" s="215"/>
      <c r="L46" s="215"/>
      <c r="M46" s="74" t="s">
        <v>3</v>
      </c>
      <c r="N46" s="68"/>
      <c r="O46" s="68"/>
      <c r="P46" s="68"/>
      <c r="Q46" s="68"/>
      <c r="R46" s="103" t="s">
        <v>24</v>
      </c>
      <c r="S46" s="77"/>
      <c r="T46" s="77"/>
      <c r="U46" s="77"/>
      <c r="V46" s="77"/>
      <c r="W46" s="77"/>
      <c r="X46" s="204">
        <f>AV63</f>
        <v>2640</v>
      </c>
      <c r="Y46" s="204"/>
      <c r="Z46" s="204"/>
      <c r="AA46" s="204"/>
      <c r="AB46" s="204"/>
      <c r="AC46" s="204"/>
      <c r="AD46" s="104" t="s">
        <v>5</v>
      </c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71"/>
      <c r="AU46" s="71"/>
      <c r="AV46" s="71"/>
      <c r="AW46" s="72"/>
      <c r="AX46" s="72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</row>
    <row r="47" spans="1:63" ht="18" customHeight="1" x14ac:dyDescent="0.15">
      <c r="A47" s="68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68"/>
      <c r="R47" s="105" t="s">
        <v>61</v>
      </c>
      <c r="S47" s="74"/>
      <c r="T47" s="74"/>
      <c r="U47" s="74"/>
      <c r="V47" s="74"/>
      <c r="W47" s="74"/>
      <c r="X47" s="205">
        <f>BA63</f>
        <v>264</v>
      </c>
      <c r="Y47" s="205"/>
      <c r="Z47" s="205"/>
      <c r="AA47" s="205"/>
      <c r="AB47" s="205"/>
      <c r="AC47" s="205"/>
      <c r="AD47" s="106" t="s">
        <v>5</v>
      </c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71"/>
      <c r="AU47" s="71"/>
      <c r="AV47" s="71"/>
      <c r="AW47" s="72"/>
      <c r="AX47" s="72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</row>
    <row r="48" spans="1:63" ht="18" customHeight="1" x14ac:dyDescent="0.15">
      <c r="A48" s="68"/>
      <c r="B48" s="213" t="s">
        <v>21</v>
      </c>
      <c r="C48" s="213"/>
      <c r="D48" s="214" t="s">
        <v>48</v>
      </c>
      <c r="E48" s="214"/>
      <c r="F48" s="214"/>
      <c r="G48" s="214"/>
      <c r="H48" s="214"/>
      <c r="I48" s="236" t="s">
        <v>69</v>
      </c>
      <c r="J48" s="236"/>
      <c r="K48" s="74" t="str">
        <f>IF(LOOKUP(I48,L54:AL54,L53:AL53)="家事用","家事用","家事以外 "&amp;LOOKUP(I48,L54:AL54,L53:AL53))</f>
        <v>家事用</v>
      </c>
      <c r="L48" s="74"/>
      <c r="M48" s="74"/>
      <c r="N48" s="74"/>
      <c r="O48" s="74"/>
      <c r="P48" s="74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71"/>
      <c r="AU48" s="71"/>
      <c r="AV48" s="71"/>
      <c r="AW48" s="72"/>
      <c r="AX48" s="72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</row>
    <row r="49" spans="1:63" ht="18" customHeight="1" x14ac:dyDescent="0.15">
      <c r="A49" s="68"/>
      <c r="B49" s="89"/>
      <c r="C49" s="89"/>
      <c r="D49" s="76"/>
      <c r="E49" s="76"/>
      <c r="F49" s="76"/>
      <c r="G49" s="76"/>
      <c r="H49" s="76"/>
      <c r="I49" s="90"/>
      <c r="J49" s="90"/>
      <c r="K49" s="78"/>
      <c r="L49" s="78"/>
      <c r="M49" s="78"/>
      <c r="N49" s="78"/>
      <c r="O49" s="78"/>
      <c r="P49" s="7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71"/>
      <c r="AU49" s="71"/>
      <c r="AV49" s="71"/>
      <c r="AW49" s="72"/>
      <c r="AX49" s="72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</row>
    <row r="50" spans="1:63" ht="18" customHeight="1" thickBot="1" x14ac:dyDescent="0.2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71"/>
      <c r="AU50" s="71"/>
      <c r="AV50" s="71"/>
      <c r="AW50" s="72"/>
      <c r="AX50" s="72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</row>
    <row r="51" spans="1:63" ht="18" customHeight="1" x14ac:dyDescent="0.15">
      <c r="A51" s="68"/>
      <c r="B51" s="231" t="s">
        <v>26</v>
      </c>
      <c r="C51" s="194"/>
      <c r="D51" s="194"/>
      <c r="E51" s="194"/>
      <c r="F51" s="194"/>
      <c r="G51" s="194"/>
      <c r="H51" s="194"/>
      <c r="I51" s="194"/>
      <c r="J51" s="234"/>
      <c r="K51" s="231" t="s">
        <v>49</v>
      </c>
      <c r="L51" s="194"/>
      <c r="M51" s="194"/>
      <c r="N51" s="194"/>
      <c r="O51" s="194"/>
      <c r="P51" s="194"/>
      <c r="Q51" s="194"/>
      <c r="R51" s="194"/>
      <c r="S51" s="194"/>
      <c r="T51" s="194"/>
      <c r="U51" s="194"/>
      <c r="V51" s="194"/>
      <c r="W51" s="194"/>
      <c r="X51" s="194"/>
      <c r="Y51" s="194"/>
      <c r="Z51" s="194"/>
      <c r="AA51" s="194"/>
      <c r="AB51" s="194"/>
      <c r="AC51" s="194"/>
      <c r="AD51" s="194"/>
      <c r="AE51" s="194"/>
      <c r="AF51" s="194"/>
      <c r="AG51" s="194"/>
      <c r="AH51" s="194"/>
      <c r="AI51" s="194"/>
      <c r="AJ51" s="194"/>
      <c r="AK51" s="194"/>
      <c r="AL51" s="234"/>
      <c r="AM51" s="231" t="s">
        <v>7</v>
      </c>
      <c r="AN51" s="194"/>
      <c r="AO51" s="194"/>
      <c r="AP51" s="194"/>
      <c r="AQ51" s="194"/>
      <c r="AR51" s="193" t="s">
        <v>50</v>
      </c>
      <c r="AS51" s="194"/>
      <c r="AT51" s="194"/>
      <c r="AU51" s="196"/>
      <c r="AV51" s="161" t="s">
        <v>19</v>
      </c>
      <c r="AW51" s="161"/>
      <c r="AX51" s="161"/>
      <c r="AY51" s="161"/>
      <c r="AZ51" s="162"/>
      <c r="BA51" s="165" t="s">
        <v>17</v>
      </c>
      <c r="BB51" s="161"/>
      <c r="BC51" s="161"/>
      <c r="BD51" s="161"/>
      <c r="BE51" s="162"/>
      <c r="BF51" s="165" t="s">
        <v>18</v>
      </c>
      <c r="BG51" s="161"/>
      <c r="BH51" s="161"/>
      <c r="BI51" s="161"/>
      <c r="BJ51" s="167"/>
      <c r="BK51" s="71"/>
    </row>
    <row r="52" spans="1:63" ht="18" customHeight="1" x14ac:dyDescent="0.15">
      <c r="A52" s="68"/>
      <c r="B52" s="232"/>
      <c r="C52" s="152"/>
      <c r="D52" s="152"/>
      <c r="E52" s="152"/>
      <c r="F52" s="152"/>
      <c r="G52" s="152"/>
      <c r="H52" s="152"/>
      <c r="I52" s="152"/>
      <c r="J52" s="235"/>
      <c r="K52" s="91"/>
      <c r="L52" s="306"/>
      <c r="M52" s="307"/>
      <c r="N52" s="308"/>
      <c r="O52" s="278" t="s">
        <v>28</v>
      </c>
      <c r="P52" s="279"/>
      <c r="Q52" s="279"/>
      <c r="R52" s="279"/>
      <c r="S52" s="279"/>
      <c r="T52" s="279"/>
      <c r="U52" s="279"/>
      <c r="V52" s="279"/>
      <c r="W52" s="279"/>
      <c r="X52" s="279"/>
      <c r="Y52" s="279"/>
      <c r="Z52" s="279"/>
      <c r="AA52" s="279"/>
      <c r="AB52" s="279"/>
      <c r="AC52" s="279"/>
      <c r="AD52" s="279"/>
      <c r="AE52" s="279"/>
      <c r="AF52" s="279"/>
      <c r="AG52" s="279"/>
      <c r="AH52" s="279"/>
      <c r="AI52" s="279"/>
      <c r="AJ52" s="279"/>
      <c r="AK52" s="279"/>
      <c r="AL52" s="280"/>
      <c r="AM52" s="232"/>
      <c r="AN52" s="152"/>
      <c r="AO52" s="152"/>
      <c r="AP52" s="152"/>
      <c r="AQ52" s="152"/>
      <c r="AR52" s="195"/>
      <c r="AS52" s="152"/>
      <c r="AT52" s="152"/>
      <c r="AU52" s="197"/>
      <c r="AV52" s="163"/>
      <c r="AW52" s="163"/>
      <c r="AX52" s="163"/>
      <c r="AY52" s="163"/>
      <c r="AZ52" s="164"/>
      <c r="BA52" s="166"/>
      <c r="BB52" s="163"/>
      <c r="BC52" s="163"/>
      <c r="BD52" s="163"/>
      <c r="BE52" s="164"/>
      <c r="BF52" s="166"/>
      <c r="BG52" s="163"/>
      <c r="BH52" s="163"/>
      <c r="BI52" s="163"/>
      <c r="BJ52" s="168"/>
      <c r="BK52" s="71"/>
    </row>
    <row r="53" spans="1:63" ht="18" customHeight="1" x14ac:dyDescent="0.15">
      <c r="A53" s="68"/>
      <c r="B53" s="232"/>
      <c r="C53" s="152"/>
      <c r="D53" s="152"/>
      <c r="E53" s="152"/>
      <c r="F53" s="152"/>
      <c r="G53" s="152"/>
      <c r="H53" s="152"/>
      <c r="I53" s="152"/>
      <c r="J53" s="235"/>
      <c r="K53" s="92"/>
      <c r="L53" s="309" t="s">
        <v>37</v>
      </c>
      <c r="M53" s="275"/>
      <c r="N53" s="310"/>
      <c r="O53" s="309" t="s">
        <v>31</v>
      </c>
      <c r="P53" s="275"/>
      <c r="Q53" s="276"/>
      <c r="R53" s="274" t="s">
        <v>29</v>
      </c>
      <c r="S53" s="275"/>
      <c r="T53" s="276"/>
      <c r="U53" s="274" t="s">
        <v>30</v>
      </c>
      <c r="V53" s="275"/>
      <c r="W53" s="276"/>
      <c r="X53" s="274" t="s">
        <v>32</v>
      </c>
      <c r="Y53" s="275"/>
      <c r="Z53" s="276"/>
      <c r="AA53" s="274" t="s">
        <v>35</v>
      </c>
      <c r="AB53" s="275"/>
      <c r="AC53" s="276"/>
      <c r="AD53" s="274" t="s">
        <v>34</v>
      </c>
      <c r="AE53" s="275"/>
      <c r="AF53" s="276"/>
      <c r="AG53" s="274" t="s">
        <v>33</v>
      </c>
      <c r="AH53" s="275"/>
      <c r="AI53" s="276"/>
      <c r="AJ53" s="274" t="s">
        <v>36</v>
      </c>
      <c r="AK53" s="275"/>
      <c r="AL53" s="277"/>
      <c r="AM53" s="232"/>
      <c r="AN53" s="152"/>
      <c r="AO53" s="152"/>
      <c r="AP53" s="152"/>
      <c r="AQ53" s="152"/>
      <c r="AR53" s="187" t="str">
        <f>K48</f>
        <v>家事用</v>
      </c>
      <c r="AS53" s="188"/>
      <c r="AT53" s="188"/>
      <c r="AU53" s="189"/>
      <c r="AV53" s="163"/>
      <c r="AW53" s="163"/>
      <c r="AX53" s="163"/>
      <c r="AY53" s="163"/>
      <c r="AZ53" s="164"/>
      <c r="BA53" s="166"/>
      <c r="BB53" s="163"/>
      <c r="BC53" s="163"/>
      <c r="BD53" s="163"/>
      <c r="BE53" s="164"/>
      <c r="BF53" s="166"/>
      <c r="BG53" s="163"/>
      <c r="BH53" s="163"/>
      <c r="BI53" s="163"/>
      <c r="BJ53" s="168"/>
      <c r="BK53" s="71"/>
    </row>
    <row r="54" spans="1:63" ht="18" customHeight="1" thickBot="1" x14ac:dyDescent="0.2">
      <c r="A54" s="68"/>
      <c r="B54" s="233"/>
      <c r="C54" s="169"/>
      <c r="D54" s="169"/>
      <c r="E54" s="169"/>
      <c r="F54" s="169"/>
      <c r="G54" s="169"/>
      <c r="H54" s="169"/>
      <c r="I54" s="169"/>
      <c r="J54" s="172"/>
      <c r="K54" s="93"/>
      <c r="L54" s="283" t="s">
        <v>38</v>
      </c>
      <c r="M54" s="284"/>
      <c r="N54" s="286"/>
      <c r="O54" s="283" t="s">
        <v>39</v>
      </c>
      <c r="P54" s="284"/>
      <c r="Q54" s="284"/>
      <c r="R54" s="285" t="s">
        <v>40</v>
      </c>
      <c r="S54" s="285"/>
      <c r="T54" s="285"/>
      <c r="U54" s="285" t="s">
        <v>41</v>
      </c>
      <c r="V54" s="285"/>
      <c r="W54" s="285"/>
      <c r="X54" s="285" t="s">
        <v>42</v>
      </c>
      <c r="Y54" s="285"/>
      <c r="Z54" s="285"/>
      <c r="AA54" s="285" t="s">
        <v>43</v>
      </c>
      <c r="AB54" s="285"/>
      <c r="AC54" s="285"/>
      <c r="AD54" s="285" t="s">
        <v>44</v>
      </c>
      <c r="AE54" s="285"/>
      <c r="AF54" s="285"/>
      <c r="AG54" s="285" t="s">
        <v>45</v>
      </c>
      <c r="AH54" s="285"/>
      <c r="AI54" s="285"/>
      <c r="AJ54" s="284" t="s">
        <v>46</v>
      </c>
      <c r="AK54" s="284"/>
      <c r="AL54" s="286"/>
      <c r="AM54" s="233" t="s">
        <v>51</v>
      </c>
      <c r="AN54" s="169"/>
      <c r="AO54" s="169"/>
      <c r="AP54" s="169"/>
      <c r="AQ54" s="169"/>
      <c r="AR54" s="190" t="s">
        <v>52</v>
      </c>
      <c r="AS54" s="191"/>
      <c r="AT54" s="191"/>
      <c r="AU54" s="192"/>
      <c r="AV54" s="169" t="s">
        <v>53</v>
      </c>
      <c r="AW54" s="169"/>
      <c r="AX54" s="169"/>
      <c r="AY54" s="169"/>
      <c r="AZ54" s="170"/>
      <c r="BA54" s="171" t="s">
        <v>60</v>
      </c>
      <c r="BB54" s="169"/>
      <c r="BC54" s="169"/>
      <c r="BD54" s="169"/>
      <c r="BE54" s="170"/>
      <c r="BF54" s="171" t="s">
        <v>54</v>
      </c>
      <c r="BG54" s="169"/>
      <c r="BH54" s="169"/>
      <c r="BI54" s="169"/>
      <c r="BJ54" s="172"/>
      <c r="BK54" s="71"/>
    </row>
    <row r="55" spans="1:63" ht="18" customHeight="1" x14ac:dyDescent="0.15">
      <c r="A55" s="68"/>
      <c r="B55" s="231" t="s">
        <v>27</v>
      </c>
      <c r="C55" s="194"/>
      <c r="D55" s="194"/>
      <c r="E55" s="194"/>
      <c r="F55" s="194"/>
      <c r="G55" s="194"/>
      <c r="H55" s="194"/>
      <c r="I55" s="194"/>
      <c r="J55" s="194"/>
      <c r="K55" s="303" t="s">
        <v>6</v>
      </c>
      <c r="L55" s="290">
        <v>1320</v>
      </c>
      <c r="M55" s="226"/>
      <c r="N55" s="291"/>
      <c r="O55" s="290">
        <v>2500</v>
      </c>
      <c r="P55" s="226"/>
      <c r="Q55" s="227"/>
      <c r="R55" s="225">
        <v>4300</v>
      </c>
      <c r="S55" s="226"/>
      <c r="T55" s="227"/>
      <c r="U55" s="225">
        <v>19000</v>
      </c>
      <c r="V55" s="226"/>
      <c r="W55" s="227"/>
      <c r="X55" s="225">
        <v>49000</v>
      </c>
      <c r="Y55" s="226"/>
      <c r="Z55" s="227"/>
      <c r="AA55" s="225">
        <v>216000</v>
      </c>
      <c r="AB55" s="226"/>
      <c r="AC55" s="227"/>
      <c r="AD55" s="225">
        <v>244000</v>
      </c>
      <c r="AE55" s="226"/>
      <c r="AF55" s="227"/>
      <c r="AG55" s="225">
        <v>511000</v>
      </c>
      <c r="AH55" s="226"/>
      <c r="AI55" s="227"/>
      <c r="AJ55" s="225">
        <v>583000</v>
      </c>
      <c r="AK55" s="226"/>
      <c r="AL55" s="227"/>
      <c r="AM55" s="300"/>
      <c r="AN55" s="301"/>
      <c r="AO55" s="301"/>
      <c r="AP55" s="301"/>
      <c r="AQ55" s="301"/>
      <c r="AR55" s="219">
        <f>LOOKUP(I48,L54:AL54,L55:AL55)</f>
        <v>1320</v>
      </c>
      <c r="AS55" s="220"/>
      <c r="AT55" s="220"/>
      <c r="AU55" s="221"/>
      <c r="AV55" s="173">
        <f>AR55*I23</f>
        <v>2640</v>
      </c>
      <c r="AW55" s="174"/>
      <c r="AX55" s="175"/>
      <c r="AY55" s="175"/>
      <c r="AZ55" s="79" t="s">
        <v>5</v>
      </c>
      <c r="BA55" s="176"/>
      <c r="BB55" s="177"/>
      <c r="BC55" s="177"/>
      <c r="BD55" s="177"/>
      <c r="BE55" s="178"/>
      <c r="BF55" s="176"/>
      <c r="BG55" s="177"/>
      <c r="BH55" s="177"/>
      <c r="BI55" s="177"/>
      <c r="BJ55" s="182"/>
      <c r="BK55" s="71"/>
    </row>
    <row r="56" spans="1:63" ht="18" customHeight="1" x14ac:dyDescent="0.15">
      <c r="A56" s="68"/>
      <c r="B56" s="242">
        <v>0</v>
      </c>
      <c r="C56" s="241"/>
      <c r="D56" s="241"/>
      <c r="E56" s="81" t="s">
        <v>2</v>
      </c>
      <c r="F56" s="81"/>
      <c r="G56" s="241">
        <f>10*$N$23</f>
        <v>20</v>
      </c>
      <c r="H56" s="241"/>
      <c r="I56" s="241"/>
      <c r="J56" s="81" t="s">
        <v>3</v>
      </c>
      <c r="K56" s="304"/>
      <c r="L56" s="292">
        <v>0</v>
      </c>
      <c r="M56" s="217"/>
      <c r="N56" s="293"/>
      <c r="O56" s="292">
        <v>0</v>
      </c>
      <c r="P56" s="217"/>
      <c r="Q56" s="218"/>
      <c r="R56" s="216">
        <v>0</v>
      </c>
      <c r="S56" s="217"/>
      <c r="T56" s="218"/>
      <c r="U56" s="216">
        <v>0</v>
      </c>
      <c r="V56" s="217"/>
      <c r="W56" s="218"/>
      <c r="X56" s="216">
        <v>0</v>
      </c>
      <c r="Y56" s="217"/>
      <c r="Z56" s="218"/>
      <c r="AA56" s="216">
        <v>0</v>
      </c>
      <c r="AB56" s="217"/>
      <c r="AC56" s="218"/>
      <c r="AD56" s="216">
        <v>0</v>
      </c>
      <c r="AE56" s="217"/>
      <c r="AF56" s="218"/>
      <c r="AG56" s="216">
        <v>0</v>
      </c>
      <c r="AH56" s="217"/>
      <c r="AI56" s="218"/>
      <c r="AJ56" s="216">
        <v>0</v>
      </c>
      <c r="AK56" s="217"/>
      <c r="AL56" s="218"/>
      <c r="AM56" s="296">
        <f>IF($I$46&gt;$G$56,$G$56,$I$46)</f>
        <v>0</v>
      </c>
      <c r="AN56" s="297"/>
      <c r="AO56" s="297"/>
      <c r="AP56" s="297"/>
      <c r="AQ56" s="78" t="s">
        <v>3</v>
      </c>
      <c r="AR56" s="237">
        <f>LOOKUP(I48,L54:AL54,L56:AL56)</f>
        <v>0</v>
      </c>
      <c r="AS56" s="238"/>
      <c r="AT56" s="238"/>
      <c r="AU56" s="239"/>
      <c r="AV56" s="184">
        <f>AM56*AR56</f>
        <v>0</v>
      </c>
      <c r="AW56" s="185"/>
      <c r="AX56" s="186"/>
      <c r="AY56" s="186"/>
      <c r="AZ56" s="82" t="s">
        <v>5</v>
      </c>
      <c r="BA56" s="176"/>
      <c r="BB56" s="177"/>
      <c r="BC56" s="177"/>
      <c r="BD56" s="177"/>
      <c r="BE56" s="178"/>
      <c r="BF56" s="176"/>
      <c r="BG56" s="177"/>
      <c r="BH56" s="177"/>
      <c r="BI56" s="177"/>
      <c r="BJ56" s="182"/>
      <c r="BK56" s="71"/>
    </row>
    <row r="57" spans="1:63" ht="18" customHeight="1" x14ac:dyDescent="0.15">
      <c r="A57" s="68"/>
      <c r="B57" s="242">
        <f>$G$56+1</f>
        <v>21</v>
      </c>
      <c r="C57" s="241"/>
      <c r="D57" s="241"/>
      <c r="E57" s="81" t="s">
        <v>2</v>
      </c>
      <c r="F57" s="81"/>
      <c r="G57" s="241">
        <f>20*$N$23</f>
        <v>40</v>
      </c>
      <c r="H57" s="241"/>
      <c r="I57" s="241"/>
      <c r="J57" s="81" t="s">
        <v>3</v>
      </c>
      <c r="K57" s="304"/>
      <c r="L57" s="292">
        <v>200</v>
      </c>
      <c r="M57" s="217"/>
      <c r="N57" s="293"/>
      <c r="O57" s="292">
        <v>265</v>
      </c>
      <c r="P57" s="217"/>
      <c r="Q57" s="218"/>
      <c r="R57" s="216">
        <v>265</v>
      </c>
      <c r="S57" s="217"/>
      <c r="T57" s="218"/>
      <c r="U57" s="216">
        <v>0</v>
      </c>
      <c r="V57" s="217"/>
      <c r="W57" s="218"/>
      <c r="X57" s="216">
        <v>0</v>
      </c>
      <c r="Y57" s="217"/>
      <c r="Z57" s="218"/>
      <c r="AA57" s="216">
        <v>0</v>
      </c>
      <c r="AB57" s="217"/>
      <c r="AC57" s="218"/>
      <c r="AD57" s="216">
        <v>0</v>
      </c>
      <c r="AE57" s="217"/>
      <c r="AF57" s="218"/>
      <c r="AG57" s="216">
        <v>0</v>
      </c>
      <c r="AH57" s="217"/>
      <c r="AI57" s="218"/>
      <c r="AJ57" s="216">
        <v>0</v>
      </c>
      <c r="AK57" s="217"/>
      <c r="AL57" s="218"/>
      <c r="AM57" s="281">
        <f>IF($I$46&gt;$G$57,$G$57-$B$57+1,IF($I$46-$B$57+1&lt;0,0,$I$46-$B$57+1))</f>
        <v>0</v>
      </c>
      <c r="AN57" s="282"/>
      <c r="AO57" s="282"/>
      <c r="AP57" s="282"/>
      <c r="AQ57" s="81" t="s">
        <v>3</v>
      </c>
      <c r="AR57" s="237">
        <f>LOOKUP(I48,L54:AL54,L57:AL57)</f>
        <v>200</v>
      </c>
      <c r="AS57" s="238"/>
      <c r="AT57" s="238"/>
      <c r="AU57" s="239"/>
      <c r="AV57" s="184">
        <f t="shared" ref="AV57:AV62" si="1">AM57*AR57</f>
        <v>0</v>
      </c>
      <c r="AW57" s="185"/>
      <c r="AX57" s="186"/>
      <c r="AY57" s="186"/>
      <c r="AZ57" s="82" t="s">
        <v>5</v>
      </c>
      <c r="BA57" s="176"/>
      <c r="BB57" s="177"/>
      <c r="BC57" s="177"/>
      <c r="BD57" s="177"/>
      <c r="BE57" s="178"/>
      <c r="BF57" s="176"/>
      <c r="BG57" s="177"/>
      <c r="BH57" s="177"/>
      <c r="BI57" s="177"/>
      <c r="BJ57" s="182"/>
      <c r="BK57" s="71"/>
    </row>
    <row r="58" spans="1:63" ht="18" customHeight="1" x14ac:dyDescent="0.15">
      <c r="A58" s="68"/>
      <c r="B58" s="242">
        <f>$G$57+1</f>
        <v>41</v>
      </c>
      <c r="C58" s="241"/>
      <c r="D58" s="241"/>
      <c r="E58" s="81" t="s">
        <v>2</v>
      </c>
      <c r="F58" s="81"/>
      <c r="G58" s="241">
        <f>30*$N$23</f>
        <v>60</v>
      </c>
      <c r="H58" s="241"/>
      <c r="I58" s="241"/>
      <c r="J58" s="81" t="s">
        <v>3</v>
      </c>
      <c r="K58" s="304"/>
      <c r="L58" s="292">
        <v>230</v>
      </c>
      <c r="M58" s="217"/>
      <c r="N58" s="293"/>
      <c r="O58" s="292">
        <v>265</v>
      </c>
      <c r="P58" s="217"/>
      <c r="Q58" s="218"/>
      <c r="R58" s="216">
        <v>265</v>
      </c>
      <c r="S58" s="217"/>
      <c r="T58" s="218"/>
      <c r="U58" s="216">
        <v>0</v>
      </c>
      <c r="V58" s="217"/>
      <c r="W58" s="218"/>
      <c r="X58" s="216">
        <v>0</v>
      </c>
      <c r="Y58" s="217"/>
      <c r="Z58" s="218"/>
      <c r="AA58" s="216">
        <v>0</v>
      </c>
      <c r="AB58" s="217"/>
      <c r="AC58" s="218"/>
      <c r="AD58" s="216">
        <v>0</v>
      </c>
      <c r="AE58" s="217"/>
      <c r="AF58" s="218"/>
      <c r="AG58" s="216">
        <v>0</v>
      </c>
      <c r="AH58" s="217"/>
      <c r="AI58" s="218"/>
      <c r="AJ58" s="216">
        <v>0</v>
      </c>
      <c r="AK58" s="217"/>
      <c r="AL58" s="218"/>
      <c r="AM58" s="281">
        <f>IF($I$46&gt;$G$58,$G$58-$B$58+1,IF($I$46-$B$58+1&lt;0,0,$I$46-$B$58+1))</f>
        <v>0</v>
      </c>
      <c r="AN58" s="282"/>
      <c r="AO58" s="282"/>
      <c r="AP58" s="282"/>
      <c r="AQ58" s="81" t="s">
        <v>3</v>
      </c>
      <c r="AR58" s="237">
        <f>LOOKUP(I48,L54:AL54,L58:AL58)</f>
        <v>230</v>
      </c>
      <c r="AS58" s="238"/>
      <c r="AT58" s="238"/>
      <c r="AU58" s="239"/>
      <c r="AV58" s="184">
        <f t="shared" si="1"/>
        <v>0</v>
      </c>
      <c r="AW58" s="185"/>
      <c r="AX58" s="186"/>
      <c r="AY58" s="186"/>
      <c r="AZ58" s="82" t="s">
        <v>5</v>
      </c>
      <c r="BA58" s="176"/>
      <c r="BB58" s="177"/>
      <c r="BC58" s="177"/>
      <c r="BD58" s="177"/>
      <c r="BE58" s="178"/>
      <c r="BF58" s="176"/>
      <c r="BG58" s="177"/>
      <c r="BH58" s="177"/>
      <c r="BI58" s="177"/>
      <c r="BJ58" s="182"/>
      <c r="BK58" s="71"/>
    </row>
    <row r="59" spans="1:63" ht="18" customHeight="1" x14ac:dyDescent="0.15">
      <c r="A59" s="68"/>
      <c r="B59" s="242">
        <f>$G$58+1</f>
        <v>61</v>
      </c>
      <c r="C59" s="241"/>
      <c r="D59" s="241"/>
      <c r="E59" s="81" t="s">
        <v>2</v>
      </c>
      <c r="F59" s="81"/>
      <c r="G59" s="241">
        <f>100*$N$23</f>
        <v>200</v>
      </c>
      <c r="H59" s="241"/>
      <c r="I59" s="241"/>
      <c r="J59" s="81" t="s">
        <v>3</v>
      </c>
      <c r="K59" s="304"/>
      <c r="L59" s="292">
        <v>265</v>
      </c>
      <c r="M59" s="217"/>
      <c r="N59" s="293"/>
      <c r="O59" s="292">
        <v>305</v>
      </c>
      <c r="P59" s="217"/>
      <c r="Q59" s="218"/>
      <c r="R59" s="216">
        <v>305</v>
      </c>
      <c r="S59" s="217"/>
      <c r="T59" s="218"/>
      <c r="U59" s="216">
        <v>330</v>
      </c>
      <c r="V59" s="217"/>
      <c r="W59" s="218"/>
      <c r="X59" s="216">
        <v>0</v>
      </c>
      <c r="Y59" s="217"/>
      <c r="Z59" s="218"/>
      <c r="AA59" s="216">
        <v>0</v>
      </c>
      <c r="AB59" s="217"/>
      <c r="AC59" s="218"/>
      <c r="AD59" s="216">
        <v>0</v>
      </c>
      <c r="AE59" s="217"/>
      <c r="AF59" s="218"/>
      <c r="AG59" s="216">
        <v>0</v>
      </c>
      <c r="AH59" s="217"/>
      <c r="AI59" s="218"/>
      <c r="AJ59" s="216">
        <v>0</v>
      </c>
      <c r="AK59" s="217"/>
      <c r="AL59" s="218"/>
      <c r="AM59" s="281">
        <f>IF($I$46&gt;$G$59,$G$59-$B$59+1,IF($I$46-$B$59+1&lt;0,0,$I$46-$B$59+1))</f>
        <v>0</v>
      </c>
      <c r="AN59" s="282"/>
      <c r="AO59" s="282"/>
      <c r="AP59" s="282"/>
      <c r="AQ59" s="81" t="s">
        <v>3</v>
      </c>
      <c r="AR59" s="237">
        <f>LOOKUP(I48,L54:AL54,L59:AL59)</f>
        <v>265</v>
      </c>
      <c r="AS59" s="238"/>
      <c r="AT59" s="238"/>
      <c r="AU59" s="239"/>
      <c r="AV59" s="184">
        <f t="shared" si="1"/>
        <v>0</v>
      </c>
      <c r="AW59" s="185"/>
      <c r="AX59" s="186"/>
      <c r="AY59" s="186"/>
      <c r="AZ59" s="82" t="s">
        <v>5</v>
      </c>
      <c r="BA59" s="176"/>
      <c r="BB59" s="177"/>
      <c r="BC59" s="177"/>
      <c r="BD59" s="177"/>
      <c r="BE59" s="178"/>
      <c r="BF59" s="176"/>
      <c r="BG59" s="177"/>
      <c r="BH59" s="177"/>
      <c r="BI59" s="177"/>
      <c r="BJ59" s="182"/>
      <c r="BK59" s="71"/>
    </row>
    <row r="60" spans="1:63" ht="18" customHeight="1" x14ac:dyDescent="0.15">
      <c r="A60" s="68"/>
      <c r="B60" s="242">
        <f>$G$59+1</f>
        <v>201</v>
      </c>
      <c r="C60" s="241"/>
      <c r="D60" s="241"/>
      <c r="E60" s="81" t="s">
        <v>2</v>
      </c>
      <c r="F60" s="81"/>
      <c r="G60" s="241">
        <f>500*$N$23</f>
        <v>1000</v>
      </c>
      <c r="H60" s="241"/>
      <c r="I60" s="241"/>
      <c r="J60" s="81" t="s">
        <v>3</v>
      </c>
      <c r="K60" s="304"/>
      <c r="L60" s="292">
        <v>330</v>
      </c>
      <c r="M60" s="217"/>
      <c r="N60" s="293"/>
      <c r="O60" s="292">
        <v>330</v>
      </c>
      <c r="P60" s="217"/>
      <c r="Q60" s="218"/>
      <c r="R60" s="216">
        <v>330</v>
      </c>
      <c r="S60" s="217"/>
      <c r="T60" s="218"/>
      <c r="U60" s="216">
        <v>345</v>
      </c>
      <c r="V60" s="217"/>
      <c r="W60" s="218"/>
      <c r="X60" s="216">
        <v>345</v>
      </c>
      <c r="Y60" s="217"/>
      <c r="Z60" s="218"/>
      <c r="AA60" s="216">
        <v>0</v>
      </c>
      <c r="AB60" s="217"/>
      <c r="AC60" s="218"/>
      <c r="AD60" s="216">
        <v>0</v>
      </c>
      <c r="AE60" s="217"/>
      <c r="AF60" s="218"/>
      <c r="AG60" s="216">
        <v>0</v>
      </c>
      <c r="AH60" s="217"/>
      <c r="AI60" s="218"/>
      <c r="AJ60" s="216">
        <v>0</v>
      </c>
      <c r="AK60" s="217"/>
      <c r="AL60" s="218"/>
      <c r="AM60" s="281">
        <f>IF($I$46&gt;$G$60,$G$60-$B$60+1,IF($I$46-$B$60+1&lt;0,0,$I$46-$B$60+1))</f>
        <v>0</v>
      </c>
      <c r="AN60" s="282"/>
      <c r="AO60" s="282"/>
      <c r="AP60" s="282"/>
      <c r="AQ60" s="81" t="s">
        <v>3</v>
      </c>
      <c r="AR60" s="237">
        <f>LOOKUP(I48,L54:AL54,L60:AL60)</f>
        <v>330</v>
      </c>
      <c r="AS60" s="238"/>
      <c r="AT60" s="238"/>
      <c r="AU60" s="239"/>
      <c r="AV60" s="184">
        <f t="shared" si="1"/>
        <v>0</v>
      </c>
      <c r="AW60" s="185"/>
      <c r="AX60" s="186"/>
      <c r="AY60" s="186"/>
      <c r="AZ60" s="82" t="s">
        <v>5</v>
      </c>
      <c r="BA60" s="176"/>
      <c r="BB60" s="177"/>
      <c r="BC60" s="177"/>
      <c r="BD60" s="177"/>
      <c r="BE60" s="178"/>
      <c r="BF60" s="176"/>
      <c r="BG60" s="177"/>
      <c r="BH60" s="177"/>
      <c r="BI60" s="177"/>
      <c r="BJ60" s="182"/>
      <c r="BK60" s="71"/>
    </row>
    <row r="61" spans="1:63" ht="18" customHeight="1" x14ac:dyDescent="0.15">
      <c r="A61" s="68"/>
      <c r="B61" s="242">
        <f>$G$60+1</f>
        <v>1001</v>
      </c>
      <c r="C61" s="241"/>
      <c r="D61" s="241"/>
      <c r="E61" s="81" t="s">
        <v>2</v>
      </c>
      <c r="F61" s="81"/>
      <c r="G61" s="241">
        <f>1000*$N$23</f>
        <v>2000</v>
      </c>
      <c r="H61" s="241"/>
      <c r="I61" s="241"/>
      <c r="J61" s="81" t="s">
        <v>3</v>
      </c>
      <c r="K61" s="304"/>
      <c r="L61" s="292">
        <v>350</v>
      </c>
      <c r="M61" s="217"/>
      <c r="N61" s="293"/>
      <c r="O61" s="292">
        <v>350</v>
      </c>
      <c r="P61" s="217"/>
      <c r="Q61" s="218"/>
      <c r="R61" s="216">
        <v>350</v>
      </c>
      <c r="S61" s="217"/>
      <c r="T61" s="218"/>
      <c r="U61" s="216">
        <v>360</v>
      </c>
      <c r="V61" s="217"/>
      <c r="W61" s="218"/>
      <c r="X61" s="216">
        <v>360</v>
      </c>
      <c r="Y61" s="217"/>
      <c r="Z61" s="218"/>
      <c r="AA61" s="216">
        <v>360</v>
      </c>
      <c r="AB61" s="217"/>
      <c r="AC61" s="218"/>
      <c r="AD61" s="216">
        <v>360</v>
      </c>
      <c r="AE61" s="217"/>
      <c r="AF61" s="218"/>
      <c r="AG61" s="216">
        <v>0</v>
      </c>
      <c r="AH61" s="217"/>
      <c r="AI61" s="218"/>
      <c r="AJ61" s="216">
        <v>0</v>
      </c>
      <c r="AK61" s="217"/>
      <c r="AL61" s="218"/>
      <c r="AM61" s="281">
        <f>IF($I$46&gt;$G$61,$G$61-$B$61+1,IF($I$46-$B$61+1&lt;0,0,$I$46-$B$61+1))</f>
        <v>0</v>
      </c>
      <c r="AN61" s="282"/>
      <c r="AO61" s="282"/>
      <c r="AP61" s="282"/>
      <c r="AQ61" s="81" t="s">
        <v>3</v>
      </c>
      <c r="AR61" s="237">
        <f>LOOKUP(I48,L54:AL54,L61:AL61)</f>
        <v>350</v>
      </c>
      <c r="AS61" s="238"/>
      <c r="AT61" s="238"/>
      <c r="AU61" s="239"/>
      <c r="AV61" s="184">
        <f t="shared" si="1"/>
        <v>0</v>
      </c>
      <c r="AW61" s="185"/>
      <c r="AX61" s="186"/>
      <c r="AY61" s="186"/>
      <c r="AZ61" s="82" t="s">
        <v>5</v>
      </c>
      <c r="BA61" s="176"/>
      <c r="BB61" s="177"/>
      <c r="BC61" s="177"/>
      <c r="BD61" s="177"/>
      <c r="BE61" s="178"/>
      <c r="BF61" s="176"/>
      <c r="BG61" s="177"/>
      <c r="BH61" s="177"/>
      <c r="BI61" s="177"/>
      <c r="BJ61" s="182"/>
      <c r="BK61" s="71"/>
    </row>
    <row r="62" spans="1:63" ht="18" customHeight="1" thickBot="1" x14ac:dyDescent="0.2">
      <c r="A62" s="68"/>
      <c r="B62" s="261">
        <f>$G$36+1</f>
        <v>2001</v>
      </c>
      <c r="C62" s="262"/>
      <c r="D62" s="262"/>
      <c r="E62" s="83" t="s">
        <v>4</v>
      </c>
      <c r="F62" s="83"/>
      <c r="G62" s="94"/>
      <c r="H62" s="94"/>
      <c r="I62" s="94"/>
      <c r="J62" s="83"/>
      <c r="K62" s="305"/>
      <c r="L62" s="294">
        <v>375</v>
      </c>
      <c r="M62" s="223"/>
      <c r="N62" s="295"/>
      <c r="O62" s="294">
        <v>375</v>
      </c>
      <c r="P62" s="223"/>
      <c r="Q62" s="224"/>
      <c r="R62" s="222">
        <v>375</v>
      </c>
      <c r="S62" s="223"/>
      <c r="T62" s="224"/>
      <c r="U62" s="222">
        <v>375</v>
      </c>
      <c r="V62" s="223"/>
      <c r="W62" s="224"/>
      <c r="X62" s="222">
        <v>375</v>
      </c>
      <c r="Y62" s="223"/>
      <c r="Z62" s="224"/>
      <c r="AA62" s="222">
        <v>375</v>
      </c>
      <c r="AB62" s="223"/>
      <c r="AC62" s="224"/>
      <c r="AD62" s="222">
        <v>375</v>
      </c>
      <c r="AE62" s="223"/>
      <c r="AF62" s="224"/>
      <c r="AG62" s="222">
        <v>375</v>
      </c>
      <c r="AH62" s="223"/>
      <c r="AI62" s="224"/>
      <c r="AJ62" s="222">
        <v>375</v>
      </c>
      <c r="AK62" s="223"/>
      <c r="AL62" s="224"/>
      <c r="AM62" s="302">
        <f>IF($I$46-$B$62+1&lt;0,0,$I$46-$B$62+1)</f>
        <v>0</v>
      </c>
      <c r="AN62" s="265"/>
      <c r="AO62" s="266"/>
      <c r="AP62" s="266"/>
      <c r="AQ62" s="81" t="s">
        <v>3</v>
      </c>
      <c r="AR62" s="210">
        <f>LOOKUP(I48,L54:AL54,L62:AL62)</f>
        <v>375</v>
      </c>
      <c r="AS62" s="211"/>
      <c r="AT62" s="211"/>
      <c r="AU62" s="212"/>
      <c r="AV62" s="184">
        <f t="shared" si="1"/>
        <v>0</v>
      </c>
      <c r="AW62" s="185"/>
      <c r="AX62" s="186"/>
      <c r="AY62" s="186"/>
      <c r="AZ62" s="85" t="s">
        <v>5</v>
      </c>
      <c r="BA62" s="179"/>
      <c r="BB62" s="180"/>
      <c r="BC62" s="180"/>
      <c r="BD62" s="180"/>
      <c r="BE62" s="181"/>
      <c r="BF62" s="179"/>
      <c r="BG62" s="180"/>
      <c r="BH62" s="180"/>
      <c r="BI62" s="180"/>
      <c r="BJ62" s="183"/>
      <c r="BK62" s="71"/>
    </row>
    <row r="63" spans="1:63" ht="18" customHeight="1" thickTop="1" thickBot="1" x14ac:dyDescent="0.2">
      <c r="A63" s="68"/>
      <c r="B63" s="287" t="s">
        <v>11</v>
      </c>
      <c r="C63" s="288"/>
      <c r="D63" s="288"/>
      <c r="E63" s="288"/>
      <c r="F63" s="288"/>
      <c r="G63" s="288"/>
      <c r="H63" s="288"/>
      <c r="I63" s="288"/>
      <c r="J63" s="288"/>
      <c r="K63" s="288"/>
      <c r="L63" s="288"/>
      <c r="M63" s="288"/>
      <c r="N63" s="288"/>
      <c r="O63" s="288"/>
      <c r="P63" s="288"/>
      <c r="Q63" s="288"/>
      <c r="R63" s="288"/>
      <c r="S63" s="288"/>
      <c r="T63" s="288"/>
      <c r="U63" s="288"/>
      <c r="V63" s="288"/>
      <c r="W63" s="288"/>
      <c r="X63" s="288"/>
      <c r="Y63" s="288"/>
      <c r="Z63" s="288"/>
      <c r="AA63" s="288"/>
      <c r="AB63" s="288"/>
      <c r="AC63" s="288"/>
      <c r="AD63" s="288"/>
      <c r="AE63" s="288"/>
      <c r="AF63" s="288"/>
      <c r="AG63" s="288"/>
      <c r="AH63" s="288"/>
      <c r="AI63" s="288"/>
      <c r="AJ63" s="288"/>
      <c r="AK63" s="288"/>
      <c r="AL63" s="289"/>
      <c r="AM63" s="298">
        <f>SUM(AM56:AP62)</f>
        <v>0</v>
      </c>
      <c r="AN63" s="299"/>
      <c r="AO63" s="299"/>
      <c r="AP63" s="299"/>
      <c r="AQ63" s="87" t="s">
        <v>3</v>
      </c>
      <c r="AR63" s="228"/>
      <c r="AS63" s="229"/>
      <c r="AT63" s="229"/>
      <c r="AU63" s="230"/>
      <c r="AV63" s="158">
        <f>SUM(AV55:AY62)</f>
        <v>2640</v>
      </c>
      <c r="AW63" s="159"/>
      <c r="AX63" s="160"/>
      <c r="AY63" s="160"/>
      <c r="AZ63" s="86" t="s">
        <v>5</v>
      </c>
      <c r="BA63" s="159">
        <f>ROUNDDOWN(AV63*0.1,0)</f>
        <v>264</v>
      </c>
      <c r="BB63" s="159"/>
      <c r="BC63" s="160"/>
      <c r="BD63" s="160"/>
      <c r="BE63" s="87" t="s">
        <v>5</v>
      </c>
      <c r="BF63" s="159">
        <f>AV63+BA63</f>
        <v>2904</v>
      </c>
      <c r="BG63" s="159"/>
      <c r="BH63" s="159"/>
      <c r="BI63" s="160"/>
      <c r="BJ63" s="88" t="s">
        <v>5</v>
      </c>
      <c r="BK63" s="71"/>
    </row>
    <row r="64" spans="1:63" x14ac:dyDescent="0.15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71"/>
      <c r="AU64" s="71"/>
      <c r="AV64" s="71"/>
      <c r="AW64" s="72"/>
      <c r="AX64" s="72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</row>
  </sheetData>
  <mergeCells count="276">
    <mergeCell ref="B48:C48"/>
    <mergeCell ref="L61:N61"/>
    <mergeCell ref="L60:N60"/>
    <mergeCell ref="L59:N59"/>
    <mergeCell ref="L58:N58"/>
    <mergeCell ref="O55:Q55"/>
    <mergeCell ref="O56:Q56"/>
    <mergeCell ref="O57:Q57"/>
    <mergeCell ref="O60:Q60"/>
    <mergeCell ref="O59:Q59"/>
    <mergeCell ref="O58:Q58"/>
    <mergeCell ref="O61:Q61"/>
    <mergeCell ref="K55:K62"/>
    <mergeCell ref="L52:N52"/>
    <mergeCell ref="L53:N53"/>
    <mergeCell ref="O53:Q53"/>
    <mergeCell ref="L54:N54"/>
    <mergeCell ref="O62:Q62"/>
    <mergeCell ref="B63:AL63"/>
    <mergeCell ref="L55:N55"/>
    <mergeCell ref="L56:N56"/>
    <mergeCell ref="L57:N57"/>
    <mergeCell ref="L62:N62"/>
    <mergeCell ref="AM56:AP56"/>
    <mergeCell ref="AM57:AP57"/>
    <mergeCell ref="AM58:AP58"/>
    <mergeCell ref="AM59:AP59"/>
    <mergeCell ref="B61:D61"/>
    <mergeCell ref="G61:I61"/>
    <mergeCell ref="R55:T55"/>
    <mergeCell ref="AG55:AI55"/>
    <mergeCell ref="AJ61:AL61"/>
    <mergeCell ref="AM63:AP63"/>
    <mergeCell ref="AM55:AQ55"/>
    <mergeCell ref="AD62:AF62"/>
    <mergeCell ref="AM61:AP61"/>
    <mergeCell ref="AM62:AP62"/>
    <mergeCell ref="R62:T62"/>
    <mergeCell ref="R61:T61"/>
    <mergeCell ref="AJ62:AL62"/>
    <mergeCell ref="AA55:AC55"/>
    <mergeCell ref="X61:Z61"/>
    <mergeCell ref="U53:W53"/>
    <mergeCell ref="X53:Z53"/>
    <mergeCell ref="AA53:AC53"/>
    <mergeCell ref="AD53:AF53"/>
    <mergeCell ref="AG53:AI53"/>
    <mergeCell ref="AJ53:AL53"/>
    <mergeCell ref="O52:AL52"/>
    <mergeCell ref="AM60:AP60"/>
    <mergeCell ref="AD55:AF55"/>
    <mergeCell ref="AJ55:AL55"/>
    <mergeCell ref="R60:T60"/>
    <mergeCell ref="R59:T59"/>
    <mergeCell ref="R58:T58"/>
    <mergeCell ref="R57:T57"/>
    <mergeCell ref="R56:T56"/>
    <mergeCell ref="O54:Q54"/>
    <mergeCell ref="R54:T54"/>
    <mergeCell ref="U54:W54"/>
    <mergeCell ref="X54:Z54"/>
    <mergeCell ref="AA54:AC54"/>
    <mergeCell ref="AD54:AF54"/>
    <mergeCell ref="AG54:AI54"/>
    <mergeCell ref="AJ54:AL54"/>
    <mergeCell ref="X60:Z60"/>
    <mergeCell ref="G34:I34"/>
    <mergeCell ref="L34:M34"/>
    <mergeCell ref="B62:D62"/>
    <mergeCell ref="B56:D56"/>
    <mergeCell ref="B57:D57"/>
    <mergeCell ref="G57:I57"/>
    <mergeCell ref="B58:D58"/>
    <mergeCell ref="G58:I58"/>
    <mergeCell ref="B59:D59"/>
    <mergeCell ref="G59:I59"/>
    <mergeCell ref="B60:D60"/>
    <mergeCell ref="G60:I60"/>
    <mergeCell ref="K51:AL51"/>
    <mergeCell ref="D44:H44"/>
    <mergeCell ref="I44:J44"/>
    <mergeCell ref="B55:J55"/>
    <mergeCell ref="G56:I56"/>
    <mergeCell ref="B38:D38"/>
    <mergeCell ref="L38:M38"/>
    <mergeCell ref="O38:R38"/>
    <mergeCell ref="T38:W38"/>
    <mergeCell ref="B39:N39"/>
    <mergeCell ref="O39:R39"/>
    <mergeCell ref="R53:T53"/>
    <mergeCell ref="T39:W39"/>
    <mergeCell ref="B36:D36"/>
    <mergeCell ref="G36:I36"/>
    <mergeCell ref="L36:M36"/>
    <mergeCell ref="O36:R36"/>
    <mergeCell ref="T36:W36"/>
    <mergeCell ref="B37:D37"/>
    <mergeCell ref="G37:I37"/>
    <mergeCell ref="L37:M37"/>
    <mergeCell ref="O37:R37"/>
    <mergeCell ref="G33:I33"/>
    <mergeCell ref="L33:M33"/>
    <mergeCell ref="O33:R33"/>
    <mergeCell ref="T33:W33"/>
    <mergeCell ref="O34:R34"/>
    <mergeCell ref="T34:W34"/>
    <mergeCell ref="B35:D35"/>
    <mergeCell ref="G35:I35"/>
    <mergeCell ref="X26:AC26"/>
    <mergeCell ref="B28:J30"/>
    <mergeCell ref="T28:AH28"/>
    <mergeCell ref="T29:X29"/>
    <mergeCell ref="Y29:AC29"/>
    <mergeCell ref="B31:D31"/>
    <mergeCell ref="L31:M31"/>
    <mergeCell ref="O31:R31"/>
    <mergeCell ref="T31:W31"/>
    <mergeCell ref="B32:D32"/>
    <mergeCell ref="G32:I32"/>
    <mergeCell ref="K32:K38"/>
    <mergeCell ref="L32:M32"/>
    <mergeCell ref="O32:R32"/>
    <mergeCell ref="B33:D33"/>
    <mergeCell ref="B34:D34"/>
    <mergeCell ref="B23:C23"/>
    <mergeCell ref="D23:H23"/>
    <mergeCell ref="I23:J23"/>
    <mergeCell ref="B25:C25"/>
    <mergeCell ref="D25:H25"/>
    <mergeCell ref="I25:L25"/>
    <mergeCell ref="AD23:AD24"/>
    <mergeCell ref="R23:W24"/>
    <mergeCell ref="X23:AC24"/>
    <mergeCell ref="X25:AC25"/>
    <mergeCell ref="X58:Z58"/>
    <mergeCell ref="X57:Z57"/>
    <mergeCell ref="X56:Z56"/>
    <mergeCell ref="X55:Z55"/>
    <mergeCell ref="AG62:AI62"/>
    <mergeCell ref="AG61:AI61"/>
    <mergeCell ref="AG60:AI60"/>
    <mergeCell ref="AG59:AI59"/>
    <mergeCell ref="AG58:AI58"/>
    <mergeCell ref="AG57:AI57"/>
    <mergeCell ref="AG56:AI56"/>
    <mergeCell ref="AA62:AC62"/>
    <mergeCell ref="AR63:AU63"/>
    <mergeCell ref="AR51:AU52"/>
    <mergeCell ref="AM51:AQ53"/>
    <mergeCell ref="AM54:AQ54"/>
    <mergeCell ref="B51:J54"/>
    <mergeCell ref="I48:J48"/>
    <mergeCell ref="AR56:AU56"/>
    <mergeCell ref="AR57:AU57"/>
    <mergeCell ref="AR58:AU58"/>
    <mergeCell ref="AR59:AU59"/>
    <mergeCell ref="AR60:AU60"/>
    <mergeCell ref="AR61:AU61"/>
    <mergeCell ref="AJ56:AL56"/>
    <mergeCell ref="AJ57:AL57"/>
    <mergeCell ref="AJ58:AL58"/>
    <mergeCell ref="AJ59:AL59"/>
    <mergeCell ref="AJ60:AL60"/>
    <mergeCell ref="AD61:AF61"/>
    <mergeCell ref="AD60:AF60"/>
    <mergeCell ref="AD59:AF59"/>
    <mergeCell ref="AD58:AF58"/>
    <mergeCell ref="AD57:AF57"/>
    <mergeCell ref="AD56:AF56"/>
    <mergeCell ref="AA61:AC61"/>
    <mergeCell ref="AD39:AG39"/>
    <mergeCell ref="AD31:AH38"/>
    <mergeCell ref="AR62:AU62"/>
    <mergeCell ref="B44:C44"/>
    <mergeCell ref="D46:H46"/>
    <mergeCell ref="I46:L46"/>
    <mergeCell ref="B46:C46"/>
    <mergeCell ref="D48:H48"/>
    <mergeCell ref="AA60:AC60"/>
    <mergeCell ref="AA59:AC59"/>
    <mergeCell ref="AA58:AC58"/>
    <mergeCell ref="AA57:AC57"/>
    <mergeCell ref="AA56:AC56"/>
    <mergeCell ref="AR55:AU55"/>
    <mergeCell ref="U62:W62"/>
    <mergeCell ref="U61:W61"/>
    <mergeCell ref="U60:W60"/>
    <mergeCell ref="U59:W59"/>
    <mergeCell ref="U58:W58"/>
    <mergeCell ref="U57:W57"/>
    <mergeCell ref="U56:W56"/>
    <mergeCell ref="U55:W55"/>
    <mergeCell ref="X62:Z62"/>
    <mergeCell ref="X59:Z59"/>
    <mergeCell ref="AV61:AY61"/>
    <mergeCell ref="AV62:AY62"/>
    <mergeCell ref="AR53:AU53"/>
    <mergeCell ref="AR54:AU54"/>
    <mergeCell ref="K28:N29"/>
    <mergeCell ref="K30:N30"/>
    <mergeCell ref="O28:S29"/>
    <mergeCell ref="O30:S30"/>
    <mergeCell ref="R44:W45"/>
    <mergeCell ref="X44:AC45"/>
    <mergeCell ref="AD44:AD45"/>
    <mergeCell ref="X46:AC46"/>
    <mergeCell ref="X47:AC47"/>
    <mergeCell ref="L35:M35"/>
    <mergeCell ref="O35:R35"/>
    <mergeCell ref="T35:W35"/>
    <mergeCell ref="T37:W37"/>
    <mergeCell ref="AD29:AH29"/>
    <mergeCell ref="T30:X30"/>
    <mergeCell ref="Y30:AC30"/>
    <mergeCell ref="AD30:AH30"/>
    <mergeCell ref="Y31:AC38"/>
    <mergeCell ref="T32:W32"/>
    <mergeCell ref="Y39:AB39"/>
    <mergeCell ref="AL28:AM28"/>
    <mergeCell ref="AN28:AO28"/>
    <mergeCell ref="AP28:AS28"/>
    <mergeCell ref="AT28:AX28"/>
    <mergeCell ref="AX23:BC24"/>
    <mergeCell ref="BD23:BI24"/>
    <mergeCell ref="BJ23:BJ24"/>
    <mergeCell ref="AV63:AY63"/>
    <mergeCell ref="BA63:BD63"/>
    <mergeCell ref="BF63:BI63"/>
    <mergeCell ref="AV51:AZ53"/>
    <mergeCell ref="BA51:BE53"/>
    <mergeCell ref="BF51:BJ53"/>
    <mergeCell ref="AV54:AZ54"/>
    <mergeCell ref="BA54:BE54"/>
    <mergeCell ref="BF54:BJ54"/>
    <mergeCell ref="AV55:AY55"/>
    <mergeCell ref="BA55:BE62"/>
    <mergeCell ref="BF55:BJ62"/>
    <mergeCell ref="AV56:AY56"/>
    <mergeCell ref="AV57:AY57"/>
    <mergeCell ref="AV58:AY58"/>
    <mergeCell ref="AV59:AY59"/>
    <mergeCell ref="AV60:AY60"/>
    <mergeCell ref="AD12:AG12"/>
    <mergeCell ref="AI12:AL12"/>
    <mergeCell ref="N5:P6"/>
    <mergeCell ref="Q5:R6"/>
    <mergeCell ref="I10:L10"/>
    <mergeCell ref="N10:Q10"/>
    <mergeCell ref="S10:V10"/>
    <mergeCell ref="I11:L11"/>
    <mergeCell ref="N11:Q11"/>
    <mergeCell ref="S11:V11"/>
    <mergeCell ref="C14:H14"/>
    <mergeCell ref="I14:L14"/>
    <mergeCell ref="N14:Q14"/>
    <mergeCell ref="S14:V14"/>
    <mergeCell ref="A16:AQ20"/>
    <mergeCell ref="C10:H10"/>
    <mergeCell ref="C11:H11"/>
    <mergeCell ref="C12:H12"/>
    <mergeCell ref="I9:M9"/>
    <mergeCell ref="N9:R9"/>
    <mergeCell ref="S9:W9"/>
    <mergeCell ref="Y9:AC9"/>
    <mergeCell ref="AD9:AH9"/>
    <mergeCell ref="AI9:AM9"/>
    <mergeCell ref="I12:L12"/>
    <mergeCell ref="N12:Q12"/>
    <mergeCell ref="S12:V12"/>
    <mergeCell ref="Y10:AB10"/>
    <mergeCell ref="AD10:AG10"/>
    <mergeCell ref="AI10:AL10"/>
    <mergeCell ref="Y11:AB11"/>
    <mergeCell ref="AD11:AG11"/>
    <mergeCell ref="AI11:AL11"/>
    <mergeCell ref="Y12:AB12"/>
  </mergeCells>
  <phoneticPr fontId="2"/>
  <dataValidations count="1">
    <dataValidation type="list" allowBlank="1" showInputMessage="1" showErrorMessage="1" sqref="I48:J49" xr:uid="{00000000-0002-0000-0000-000000000000}">
      <formula1>"A,B,C,D,E,F,G,H,I,"</formula1>
    </dataValidation>
  </dataValidations>
  <printOptions horizontalCentered="1"/>
  <pageMargins left="0.11811023622047245" right="0.11811023622047245" top="0.74803149606299213" bottom="0.35433070866141736" header="0.31496062992125984" footer="0.31496062992125984"/>
  <pageSetup paperSize="9" scale="46" orientation="landscape" r:id="rId1"/>
  <rowBreaks count="1" manualBreakCount="1">
    <brk id="64" max="62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586E8-CC41-4345-AAD5-32893CB13049}">
  <dimension ref="A1:AS34"/>
  <sheetViews>
    <sheetView topLeftCell="A8" zoomScale="115" zoomScaleNormal="115" workbookViewId="0">
      <selection activeCell="T26" sqref="T26:W26"/>
    </sheetView>
  </sheetViews>
  <sheetFormatPr defaultColWidth="9" defaultRowHeight="14.25" x14ac:dyDescent="0.15"/>
  <cols>
    <col min="1" max="1" width="1.625" style="2" customWidth="1"/>
    <col min="2" max="45" width="3.375" style="2" customWidth="1"/>
    <col min="46" max="16384" width="9" style="1"/>
  </cols>
  <sheetData>
    <row r="1" spans="2:45" ht="18" customHeight="1" x14ac:dyDescent="0.15">
      <c r="B1" s="426" t="s">
        <v>10</v>
      </c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26"/>
      <c r="AA1" s="426"/>
      <c r="AB1" s="426"/>
      <c r="AC1" s="426"/>
      <c r="AD1" s="426"/>
      <c r="AE1" s="426"/>
      <c r="AF1" s="426"/>
      <c r="AG1" s="426"/>
      <c r="AH1" s="426"/>
    </row>
    <row r="2" spans="2:45" ht="18" customHeight="1" x14ac:dyDescent="0.15"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  <c r="U2" s="426"/>
      <c r="V2" s="426"/>
      <c r="W2" s="426"/>
      <c r="X2" s="426"/>
      <c r="Y2" s="426"/>
      <c r="Z2" s="426"/>
      <c r="AA2" s="426"/>
      <c r="AB2" s="426"/>
      <c r="AC2" s="426"/>
      <c r="AD2" s="426"/>
      <c r="AE2" s="426"/>
      <c r="AF2" s="426"/>
      <c r="AG2" s="426"/>
      <c r="AH2" s="426"/>
    </row>
    <row r="3" spans="2:45" ht="18" customHeight="1" thickBo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45" ht="18" customHeight="1" thickTop="1" x14ac:dyDescent="0.15">
      <c r="B4" s="418" t="s">
        <v>12</v>
      </c>
      <c r="C4" s="418"/>
      <c r="D4" s="419" t="s">
        <v>85</v>
      </c>
      <c r="E4" s="419"/>
      <c r="F4" s="419"/>
      <c r="G4" s="419"/>
      <c r="H4" s="419"/>
      <c r="I4" s="427">
        <v>2</v>
      </c>
      <c r="J4" s="427"/>
      <c r="K4" s="14" t="s">
        <v>0</v>
      </c>
      <c r="L4" s="14"/>
      <c r="M4" s="22"/>
      <c r="N4" s="25">
        <f>ROUNDUP(I4,0)</f>
        <v>2</v>
      </c>
      <c r="P4" s="428" t="s">
        <v>23</v>
      </c>
      <c r="Q4" s="429"/>
      <c r="R4" s="429"/>
      <c r="S4" s="429"/>
      <c r="T4" s="429"/>
      <c r="U4" s="429"/>
      <c r="V4" s="432">
        <f>AD21</f>
        <v>1650</v>
      </c>
      <c r="W4" s="432"/>
      <c r="X4" s="432"/>
      <c r="Y4" s="432"/>
      <c r="Z4" s="432"/>
      <c r="AA4" s="432"/>
      <c r="AB4" s="434" t="s">
        <v>5</v>
      </c>
    </row>
    <row r="5" spans="2:45" ht="18" customHeight="1" x14ac:dyDescent="0.15">
      <c r="B5" s="24"/>
      <c r="C5" s="24"/>
      <c r="D5" s="24"/>
      <c r="E5" s="24"/>
      <c r="F5" s="24"/>
      <c r="G5" s="24"/>
      <c r="L5" s="22"/>
      <c r="P5" s="430"/>
      <c r="Q5" s="431"/>
      <c r="R5" s="431"/>
      <c r="S5" s="431"/>
      <c r="T5" s="431"/>
      <c r="U5" s="431"/>
      <c r="V5" s="433"/>
      <c r="W5" s="433"/>
      <c r="X5" s="433"/>
      <c r="Y5" s="433"/>
      <c r="Z5" s="433"/>
      <c r="AA5" s="433"/>
      <c r="AB5" s="435"/>
    </row>
    <row r="6" spans="2:45" ht="18" customHeight="1" x14ac:dyDescent="0.15">
      <c r="B6" s="418" t="s">
        <v>13</v>
      </c>
      <c r="C6" s="418"/>
      <c r="D6" s="419" t="s">
        <v>9</v>
      </c>
      <c r="E6" s="419"/>
      <c r="F6" s="419"/>
      <c r="G6" s="419"/>
      <c r="H6" s="419"/>
      <c r="I6" s="420">
        <f>通常計算!I25</f>
        <v>0</v>
      </c>
      <c r="J6" s="420"/>
      <c r="K6" s="420"/>
      <c r="L6" s="420"/>
      <c r="M6" s="14" t="s">
        <v>3</v>
      </c>
      <c r="P6" s="18" t="s">
        <v>24</v>
      </c>
      <c r="Q6" s="19"/>
      <c r="R6" s="19"/>
      <c r="S6" s="19"/>
      <c r="T6" s="19"/>
      <c r="U6" s="19"/>
      <c r="V6" s="421">
        <f>T21</f>
        <v>1500</v>
      </c>
      <c r="W6" s="421"/>
      <c r="X6" s="421"/>
      <c r="Y6" s="421"/>
      <c r="Z6" s="421"/>
      <c r="AA6" s="421"/>
      <c r="AB6" s="20" t="s">
        <v>5</v>
      </c>
      <c r="AD6" s="26">
        <f>V6</f>
        <v>1500</v>
      </c>
    </row>
    <row r="7" spans="2:45" ht="18" customHeight="1" thickBot="1" x14ac:dyDescent="0.2">
      <c r="P7" s="15" t="s">
        <v>61</v>
      </c>
      <c r="Q7" s="16"/>
      <c r="R7" s="16"/>
      <c r="S7" s="16"/>
      <c r="T7" s="16"/>
      <c r="U7" s="16"/>
      <c r="V7" s="422">
        <f>Y21</f>
        <v>150</v>
      </c>
      <c r="W7" s="422"/>
      <c r="X7" s="422"/>
      <c r="Y7" s="422"/>
      <c r="Z7" s="422"/>
      <c r="AA7" s="422"/>
      <c r="AB7" s="17" t="s">
        <v>5</v>
      </c>
      <c r="AD7" s="26">
        <f>V7</f>
        <v>150</v>
      </c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2:45" ht="18" customHeight="1" thickTop="1" x14ac:dyDescent="0.15">
      <c r="B8" s="423" t="s">
        <v>21</v>
      </c>
      <c r="C8" s="423"/>
      <c r="D8" s="424" t="s">
        <v>71</v>
      </c>
      <c r="E8" s="424"/>
      <c r="F8" s="424"/>
      <c r="G8" s="424"/>
      <c r="H8" s="424"/>
      <c r="I8" s="425">
        <f>AD21-AD34</f>
        <v>330</v>
      </c>
      <c r="J8" s="425"/>
      <c r="K8" s="425"/>
      <c r="L8" s="425"/>
      <c r="M8" s="27" t="s">
        <v>72</v>
      </c>
      <c r="N8" s="28"/>
      <c r="O8" s="28"/>
      <c r="V8" s="26"/>
      <c r="W8" s="26"/>
      <c r="X8" s="26"/>
      <c r="Y8" s="26"/>
      <c r="Z8" s="26"/>
      <c r="AA8" s="26"/>
      <c r="AD8" s="26"/>
      <c r="AJ8" s="1"/>
      <c r="AK8" s="1"/>
      <c r="AL8" s="1"/>
      <c r="AM8" s="1"/>
      <c r="AN8" s="1"/>
      <c r="AO8" s="1"/>
      <c r="AP8" s="1"/>
      <c r="AQ8" s="1"/>
      <c r="AR8" s="1"/>
      <c r="AS8" s="1"/>
    </row>
    <row r="9" spans="2:45" ht="18" customHeight="1" thickBot="1" x14ac:dyDescent="0.2"/>
    <row r="10" spans="2:45" ht="18" customHeight="1" x14ac:dyDescent="0.15">
      <c r="B10" s="361" t="s">
        <v>8</v>
      </c>
      <c r="C10" s="362"/>
      <c r="D10" s="362"/>
      <c r="E10" s="362"/>
      <c r="F10" s="362"/>
      <c r="G10" s="362"/>
      <c r="H10" s="362"/>
      <c r="I10" s="362"/>
      <c r="J10" s="363"/>
      <c r="K10" s="409" t="s">
        <v>20</v>
      </c>
      <c r="L10" s="410"/>
      <c r="M10" s="410"/>
      <c r="N10" s="411"/>
      <c r="O10" s="379" t="s">
        <v>7</v>
      </c>
      <c r="P10" s="380"/>
      <c r="Q10" s="380"/>
      <c r="R10" s="380"/>
      <c r="S10" s="381"/>
      <c r="T10" s="388" t="s">
        <v>16</v>
      </c>
      <c r="U10" s="389"/>
      <c r="V10" s="389"/>
      <c r="W10" s="389"/>
      <c r="X10" s="389"/>
      <c r="Y10" s="389"/>
      <c r="Z10" s="389"/>
      <c r="AA10" s="389"/>
      <c r="AB10" s="389"/>
      <c r="AC10" s="389"/>
      <c r="AD10" s="389"/>
      <c r="AE10" s="389"/>
      <c r="AF10" s="389"/>
      <c r="AG10" s="389"/>
      <c r="AH10" s="390"/>
      <c r="AQ10" s="1"/>
      <c r="AR10" s="1"/>
      <c r="AS10" s="1"/>
    </row>
    <row r="11" spans="2:45" ht="18" customHeight="1" x14ac:dyDescent="0.15">
      <c r="B11" s="364"/>
      <c r="C11" s="365"/>
      <c r="D11" s="365"/>
      <c r="E11" s="365"/>
      <c r="F11" s="365"/>
      <c r="G11" s="365"/>
      <c r="H11" s="365"/>
      <c r="I11" s="365"/>
      <c r="J11" s="366"/>
      <c r="K11" s="412"/>
      <c r="L11" s="413"/>
      <c r="M11" s="413"/>
      <c r="N11" s="414"/>
      <c r="O11" s="382"/>
      <c r="P11" s="383"/>
      <c r="Q11" s="383"/>
      <c r="R11" s="383"/>
      <c r="S11" s="384"/>
      <c r="T11" s="391" t="s">
        <v>19</v>
      </c>
      <c r="U11" s="392"/>
      <c r="V11" s="392"/>
      <c r="W11" s="392"/>
      <c r="X11" s="393"/>
      <c r="Y11" s="394" t="s">
        <v>17</v>
      </c>
      <c r="Z11" s="392"/>
      <c r="AA11" s="392"/>
      <c r="AB11" s="392"/>
      <c r="AC11" s="393"/>
      <c r="AD11" s="394" t="s">
        <v>18</v>
      </c>
      <c r="AE11" s="392"/>
      <c r="AF11" s="392"/>
      <c r="AG11" s="392"/>
      <c r="AH11" s="395"/>
      <c r="AQ11" s="1"/>
      <c r="AR11" s="1"/>
      <c r="AS11" s="1"/>
    </row>
    <row r="12" spans="2:45" ht="18" customHeight="1" thickBot="1" x14ac:dyDescent="0.2">
      <c r="B12" s="367"/>
      <c r="C12" s="368"/>
      <c r="D12" s="368"/>
      <c r="E12" s="368"/>
      <c r="F12" s="368"/>
      <c r="G12" s="368"/>
      <c r="H12" s="368"/>
      <c r="I12" s="368"/>
      <c r="J12" s="369"/>
      <c r="K12" s="415"/>
      <c r="L12" s="416"/>
      <c r="M12" s="416"/>
      <c r="N12" s="417"/>
      <c r="O12" s="385"/>
      <c r="P12" s="386"/>
      <c r="Q12" s="386"/>
      <c r="R12" s="386"/>
      <c r="S12" s="387"/>
      <c r="T12" s="396" t="s">
        <v>14</v>
      </c>
      <c r="U12" s="397"/>
      <c r="V12" s="397"/>
      <c r="W12" s="397"/>
      <c r="X12" s="398"/>
      <c r="Y12" s="399" t="s">
        <v>73</v>
      </c>
      <c r="Z12" s="397"/>
      <c r="AA12" s="397"/>
      <c r="AB12" s="397"/>
      <c r="AC12" s="398"/>
      <c r="AD12" s="399" t="s">
        <v>15</v>
      </c>
      <c r="AE12" s="397"/>
      <c r="AF12" s="397"/>
      <c r="AG12" s="397"/>
      <c r="AH12" s="400"/>
      <c r="AQ12" s="1"/>
      <c r="AR12" s="1"/>
      <c r="AS12" s="1"/>
    </row>
    <row r="13" spans="2:45" ht="18" customHeight="1" x14ac:dyDescent="0.15">
      <c r="B13" s="340">
        <f>10*N4</f>
        <v>20</v>
      </c>
      <c r="C13" s="341"/>
      <c r="D13" s="341"/>
      <c r="E13" s="2" t="s">
        <v>1</v>
      </c>
      <c r="J13" s="4"/>
      <c r="K13" s="29"/>
      <c r="L13" s="406">
        <f>750*I4</f>
        <v>1500</v>
      </c>
      <c r="M13" s="406"/>
      <c r="N13" s="30" t="s">
        <v>5</v>
      </c>
      <c r="O13" s="343">
        <f>IF($I$6&gt;$B$13,$B$13,$I$6)</f>
        <v>0</v>
      </c>
      <c r="P13" s="344"/>
      <c r="Q13" s="345"/>
      <c r="R13" s="345"/>
      <c r="S13" s="5" t="s">
        <v>3</v>
      </c>
      <c r="T13" s="346">
        <f>750*I4</f>
        <v>1500</v>
      </c>
      <c r="U13" s="347"/>
      <c r="V13" s="348"/>
      <c r="W13" s="348"/>
      <c r="X13" s="4" t="s">
        <v>5</v>
      </c>
      <c r="Y13" s="349"/>
      <c r="Z13" s="350"/>
      <c r="AA13" s="350"/>
      <c r="AB13" s="350"/>
      <c r="AC13" s="351"/>
      <c r="AD13" s="349"/>
      <c r="AE13" s="350"/>
      <c r="AF13" s="350"/>
      <c r="AG13" s="350"/>
      <c r="AH13" s="355"/>
      <c r="AQ13" s="1"/>
      <c r="AR13" s="1"/>
      <c r="AS13" s="1"/>
    </row>
    <row r="14" spans="2:45" ht="18" customHeight="1" x14ac:dyDescent="0.15">
      <c r="B14" s="336">
        <f>$B$13+1</f>
        <v>21</v>
      </c>
      <c r="C14" s="337"/>
      <c r="D14" s="337"/>
      <c r="E14" s="6" t="s">
        <v>2</v>
      </c>
      <c r="F14" s="6"/>
      <c r="G14" s="337">
        <f>20*$N$4</f>
        <v>40</v>
      </c>
      <c r="H14" s="337"/>
      <c r="I14" s="337"/>
      <c r="J14" s="7" t="s">
        <v>3</v>
      </c>
      <c r="K14" s="407" t="s">
        <v>6</v>
      </c>
      <c r="L14" s="404">
        <v>87</v>
      </c>
      <c r="M14" s="405"/>
      <c r="N14" s="31" t="s">
        <v>5</v>
      </c>
      <c r="O14" s="330">
        <f>IF($I$6&gt;$G$14,$G$14-$B$14+1,IF($I$6-$B$14+1&lt;0,0,$I$6-$B$14+1))</f>
        <v>0</v>
      </c>
      <c r="P14" s="331"/>
      <c r="Q14" s="332"/>
      <c r="R14" s="332"/>
      <c r="S14" s="8" t="s">
        <v>3</v>
      </c>
      <c r="T14" s="333">
        <f t="shared" ref="T14:T20" si="0">L14*O14</f>
        <v>0</v>
      </c>
      <c r="U14" s="334"/>
      <c r="V14" s="335"/>
      <c r="W14" s="335"/>
      <c r="X14" s="7" t="s">
        <v>5</v>
      </c>
      <c r="Y14" s="349"/>
      <c r="Z14" s="350"/>
      <c r="AA14" s="350"/>
      <c r="AB14" s="350"/>
      <c r="AC14" s="351"/>
      <c r="AD14" s="349"/>
      <c r="AE14" s="350"/>
      <c r="AF14" s="350"/>
      <c r="AG14" s="350"/>
      <c r="AH14" s="355"/>
      <c r="AQ14" s="1"/>
      <c r="AR14" s="1"/>
      <c r="AS14" s="1"/>
    </row>
    <row r="15" spans="2:45" ht="18" customHeight="1" x14ac:dyDescent="0.15">
      <c r="B15" s="336">
        <f>$G$14+1</f>
        <v>41</v>
      </c>
      <c r="C15" s="337"/>
      <c r="D15" s="337"/>
      <c r="E15" s="6" t="s">
        <v>2</v>
      </c>
      <c r="F15" s="6"/>
      <c r="G15" s="337">
        <f>30*$N$4</f>
        <v>60</v>
      </c>
      <c r="H15" s="337"/>
      <c r="I15" s="337"/>
      <c r="J15" s="7" t="s">
        <v>3</v>
      </c>
      <c r="K15" s="407"/>
      <c r="L15" s="404">
        <v>114</v>
      </c>
      <c r="M15" s="405"/>
      <c r="N15" s="31" t="s">
        <v>5</v>
      </c>
      <c r="O15" s="330">
        <f>IF($I$6&gt;$G$15,$G$15-$B$15+1,IF($I$6-$B$15+1&lt;0,0,$I$6-$B$15+1))</f>
        <v>0</v>
      </c>
      <c r="P15" s="331"/>
      <c r="Q15" s="332"/>
      <c r="R15" s="332"/>
      <c r="S15" s="8" t="s">
        <v>3</v>
      </c>
      <c r="T15" s="333">
        <f t="shared" si="0"/>
        <v>0</v>
      </c>
      <c r="U15" s="334"/>
      <c r="V15" s="335"/>
      <c r="W15" s="335"/>
      <c r="X15" s="7" t="s">
        <v>5</v>
      </c>
      <c r="Y15" s="349"/>
      <c r="Z15" s="350"/>
      <c r="AA15" s="350"/>
      <c r="AB15" s="350"/>
      <c r="AC15" s="351"/>
      <c r="AD15" s="349"/>
      <c r="AE15" s="350"/>
      <c r="AF15" s="350"/>
      <c r="AG15" s="350"/>
      <c r="AH15" s="355"/>
      <c r="AQ15" s="1"/>
      <c r="AR15" s="1"/>
      <c r="AS15" s="1"/>
    </row>
    <row r="16" spans="2:45" ht="18" customHeight="1" x14ac:dyDescent="0.15">
      <c r="B16" s="336">
        <f>$G$15+1</f>
        <v>61</v>
      </c>
      <c r="C16" s="337"/>
      <c r="D16" s="337"/>
      <c r="E16" s="6" t="s">
        <v>2</v>
      </c>
      <c r="F16" s="6"/>
      <c r="G16" s="337">
        <f>100*$N$4</f>
        <v>200</v>
      </c>
      <c r="H16" s="337"/>
      <c r="I16" s="337"/>
      <c r="J16" s="7" t="s">
        <v>3</v>
      </c>
      <c r="K16" s="407"/>
      <c r="L16" s="404">
        <v>146</v>
      </c>
      <c r="M16" s="405"/>
      <c r="N16" s="31" t="s">
        <v>5</v>
      </c>
      <c r="O16" s="330">
        <f>IF($I$6&gt;$G$16,$G$16-$B$16+1,IF($I$6-$B$16+1&lt;0,0,$I$6-$B$16+1))</f>
        <v>0</v>
      </c>
      <c r="P16" s="331"/>
      <c r="Q16" s="332"/>
      <c r="R16" s="332"/>
      <c r="S16" s="8" t="s">
        <v>3</v>
      </c>
      <c r="T16" s="333">
        <f t="shared" si="0"/>
        <v>0</v>
      </c>
      <c r="U16" s="334"/>
      <c r="V16" s="335"/>
      <c r="W16" s="335"/>
      <c r="X16" s="7" t="s">
        <v>5</v>
      </c>
      <c r="Y16" s="349"/>
      <c r="Z16" s="350"/>
      <c r="AA16" s="350"/>
      <c r="AB16" s="350"/>
      <c r="AC16" s="351"/>
      <c r="AD16" s="349"/>
      <c r="AE16" s="350"/>
      <c r="AF16" s="350"/>
      <c r="AG16" s="350"/>
      <c r="AH16" s="355"/>
      <c r="AQ16" s="1"/>
      <c r="AR16" s="1"/>
      <c r="AS16" s="1"/>
    </row>
    <row r="17" spans="2:45" ht="18" customHeight="1" x14ac:dyDescent="0.15">
      <c r="B17" s="336">
        <f>$G$16+1</f>
        <v>201</v>
      </c>
      <c r="C17" s="337"/>
      <c r="D17" s="337"/>
      <c r="E17" s="6" t="s">
        <v>2</v>
      </c>
      <c r="F17" s="6"/>
      <c r="G17" s="337">
        <f>200*$N$4</f>
        <v>400</v>
      </c>
      <c r="H17" s="337"/>
      <c r="I17" s="337"/>
      <c r="J17" s="7" t="s">
        <v>3</v>
      </c>
      <c r="K17" s="407"/>
      <c r="L17" s="404">
        <v>177</v>
      </c>
      <c r="M17" s="405"/>
      <c r="N17" s="31" t="s">
        <v>5</v>
      </c>
      <c r="O17" s="330">
        <f>IF($I$6&gt;$G$17,$G$17-$B$17+1,IF($I$6-$B$17+1&lt;0,0,$I$6-$B$17+1))</f>
        <v>0</v>
      </c>
      <c r="P17" s="331"/>
      <c r="Q17" s="332"/>
      <c r="R17" s="332"/>
      <c r="S17" s="8" t="s">
        <v>3</v>
      </c>
      <c r="T17" s="333">
        <f t="shared" si="0"/>
        <v>0</v>
      </c>
      <c r="U17" s="334"/>
      <c r="V17" s="335"/>
      <c r="W17" s="335"/>
      <c r="X17" s="7" t="s">
        <v>5</v>
      </c>
      <c r="Y17" s="349"/>
      <c r="Z17" s="350"/>
      <c r="AA17" s="350"/>
      <c r="AB17" s="350"/>
      <c r="AC17" s="351"/>
      <c r="AD17" s="349"/>
      <c r="AE17" s="350"/>
      <c r="AF17" s="350"/>
      <c r="AG17" s="350"/>
      <c r="AH17" s="355"/>
      <c r="AQ17" s="1"/>
      <c r="AR17" s="1"/>
      <c r="AS17" s="1"/>
    </row>
    <row r="18" spans="2:45" ht="18" customHeight="1" x14ac:dyDescent="0.15">
      <c r="B18" s="336">
        <f>$G$17+1</f>
        <v>401</v>
      </c>
      <c r="C18" s="337"/>
      <c r="D18" s="337"/>
      <c r="E18" s="6" t="s">
        <v>2</v>
      </c>
      <c r="F18" s="6"/>
      <c r="G18" s="337">
        <f>1000*$N$4</f>
        <v>2000</v>
      </c>
      <c r="H18" s="337"/>
      <c r="I18" s="337"/>
      <c r="J18" s="7" t="s">
        <v>3</v>
      </c>
      <c r="K18" s="407"/>
      <c r="L18" s="404">
        <v>203</v>
      </c>
      <c r="M18" s="405"/>
      <c r="N18" s="31" t="s">
        <v>5</v>
      </c>
      <c r="O18" s="330">
        <f>IF($I$6&gt;$G$18,$G$18-$B$18+1,IF($I$6-$B$18+1&lt;0,0,$I$6-$B$18+1))</f>
        <v>0</v>
      </c>
      <c r="P18" s="331"/>
      <c r="Q18" s="332"/>
      <c r="R18" s="332"/>
      <c r="S18" s="8" t="s">
        <v>3</v>
      </c>
      <c r="T18" s="333">
        <f t="shared" si="0"/>
        <v>0</v>
      </c>
      <c r="U18" s="334"/>
      <c r="V18" s="335"/>
      <c r="W18" s="335"/>
      <c r="X18" s="7" t="s">
        <v>5</v>
      </c>
      <c r="Y18" s="349"/>
      <c r="Z18" s="350"/>
      <c r="AA18" s="350"/>
      <c r="AB18" s="350"/>
      <c r="AC18" s="351"/>
      <c r="AD18" s="349"/>
      <c r="AE18" s="350"/>
      <c r="AF18" s="350"/>
      <c r="AG18" s="350"/>
      <c r="AH18" s="355"/>
      <c r="AQ18" s="1"/>
      <c r="AR18" s="1"/>
      <c r="AS18" s="1"/>
    </row>
    <row r="19" spans="2:45" ht="18" customHeight="1" x14ac:dyDescent="0.15">
      <c r="B19" s="336">
        <f>$G$18+1</f>
        <v>2001</v>
      </c>
      <c r="C19" s="337"/>
      <c r="D19" s="337"/>
      <c r="E19" s="6" t="s">
        <v>2</v>
      </c>
      <c r="F19" s="6"/>
      <c r="G19" s="337">
        <f>5000*$N$4</f>
        <v>10000</v>
      </c>
      <c r="H19" s="337"/>
      <c r="I19" s="337"/>
      <c r="J19" s="7" t="s">
        <v>3</v>
      </c>
      <c r="K19" s="407"/>
      <c r="L19" s="404">
        <v>232</v>
      </c>
      <c r="M19" s="405"/>
      <c r="N19" s="31" t="s">
        <v>5</v>
      </c>
      <c r="O19" s="330">
        <f>IF($I$6&gt;$G$19,$G$19-$B$19+1,IF($I$6-$B$19+1&lt;0,0,$I$6-$B$19+1))</f>
        <v>0</v>
      </c>
      <c r="P19" s="331"/>
      <c r="Q19" s="332"/>
      <c r="R19" s="332"/>
      <c r="S19" s="8" t="s">
        <v>3</v>
      </c>
      <c r="T19" s="333">
        <f t="shared" si="0"/>
        <v>0</v>
      </c>
      <c r="U19" s="334"/>
      <c r="V19" s="335"/>
      <c r="W19" s="335"/>
      <c r="X19" s="7" t="s">
        <v>5</v>
      </c>
      <c r="Y19" s="349"/>
      <c r="Z19" s="350"/>
      <c r="AA19" s="350"/>
      <c r="AB19" s="350"/>
      <c r="AC19" s="351"/>
      <c r="AD19" s="349"/>
      <c r="AE19" s="350"/>
      <c r="AF19" s="350"/>
      <c r="AG19" s="350"/>
      <c r="AH19" s="355"/>
      <c r="AQ19" s="1"/>
      <c r="AR19" s="1"/>
      <c r="AS19" s="1"/>
    </row>
    <row r="20" spans="2:45" ht="18" customHeight="1" thickBot="1" x14ac:dyDescent="0.2">
      <c r="B20" s="313">
        <f>$G$19+1</f>
        <v>10001</v>
      </c>
      <c r="C20" s="314"/>
      <c r="D20" s="314"/>
      <c r="E20" s="9" t="s">
        <v>4</v>
      </c>
      <c r="F20" s="9"/>
      <c r="G20" s="9"/>
      <c r="H20" s="9"/>
      <c r="I20" s="9"/>
      <c r="J20" s="10"/>
      <c r="K20" s="408"/>
      <c r="L20" s="401">
        <v>265</v>
      </c>
      <c r="M20" s="402"/>
      <c r="N20" s="32" t="s">
        <v>5</v>
      </c>
      <c r="O20" s="317">
        <f>IF(I6-B20+1&lt;0,0,I6-B20+1)</f>
        <v>0</v>
      </c>
      <c r="P20" s="318"/>
      <c r="Q20" s="319"/>
      <c r="R20" s="319"/>
      <c r="S20" s="11" t="s">
        <v>3</v>
      </c>
      <c r="T20" s="320">
        <f t="shared" si="0"/>
        <v>0</v>
      </c>
      <c r="U20" s="321"/>
      <c r="V20" s="322"/>
      <c r="W20" s="322"/>
      <c r="X20" s="12" t="s">
        <v>5</v>
      </c>
      <c r="Y20" s="352"/>
      <c r="Z20" s="353"/>
      <c r="AA20" s="353"/>
      <c r="AB20" s="353"/>
      <c r="AC20" s="354"/>
      <c r="AD20" s="352"/>
      <c r="AE20" s="353"/>
      <c r="AF20" s="353"/>
      <c r="AG20" s="353"/>
      <c r="AH20" s="356"/>
      <c r="AQ20" s="1"/>
      <c r="AR20" s="1"/>
      <c r="AS20" s="1"/>
    </row>
    <row r="21" spans="2:45" ht="18" customHeight="1" thickTop="1" thickBot="1" x14ac:dyDescent="0.2">
      <c r="B21" s="323" t="s">
        <v>11</v>
      </c>
      <c r="C21" s="324"/>
      <c r="D21" s="324"/>
      <c r="E21" s="324"/>
      <c r="F21" s="324"/>
      <c r="G21" s="324"/>
      <c r="H21" s="324"/>
      <c r="I21" s="324"/>
      <c r="J21" s="324"/>
      <c r="K21" s="324"/>
      <c r="L21" s="324"/>
      <c r="M21" s="324"/>
      <c r="N21" s="325"/>
      <c r="O21" s="326">
        <f>SUM(O13:R20)</f>
        <v>0</v>
      </c>
      <c r="P21" s="327"/>
      <c r="Q21" s="328"/>
      <c r="R21" s="328"/>
      <c r="S21" s="13" t="s">
        <v>3</v>
      </c>
      <c r="T21" s="403">
        <f>SUM(T13:W20)</f>
        <v>1500</v>
      </c>
      <c r="U21" s="359"/>
      <c r="V21" s="360"/>
      <c r="W21" s="360"/>
      <c r="X21" s="33" t="s">
        <v>5</v>
      </c>
      <c r="Y21" s="359">
        <f>ROUNDDOWN(T21*0.1,0)</f>
        <v>150</v>
      </c>
      <c r="Z21" s="359"/>
      <c r="AA21" s="360"/>
      <c r="AB21" s="360"/>
      <c r="AC21" s="34" t="s">
        <v>5</v>
      </c>
      <c r="AD21" s="359">
        <f>T21+Y21</f>
        <v>1650</v>
      </c>
      <c r="AE21" s="359"/>
      <c r="AF21" s="359"/>
      <c r="AG21" s="360"/>
      <c r="AH21" s="35" t="s">
        <v>5</v>
      </c>
      <c r="AQ21" s="1"/>
      <c r="AR21" s="1"/>
      <c r="AS21" s="1"/>
    </row>
    <row r="22" spans="2:45" ht="18" customHeight="1" thickBot="1" x14ac:dyDescent="0.2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7"/>
      <c r="P22" s="37"/>
      <c r="Q22" s="37"/>
      <c r="R22" s="37"/>
      <c r="T22" s="23"/>
      <c r="U22" s="23"/>
      <c r="V22" s="23"/>
      <c r="W22" s="23"/>
      <c r="Y22" s="23"/>
      <c r="Z22" s="23"/>
      <c r="AA22" s="23"/>
      <c r="AB22" s="23"/>
      <c r="AD22" s="23"/>
      <c r="AE22" s="23"/>
      <c r="AF22" s="23"/>
      <c r="AG22" s="23"/>
      <c r="AQ22" s="1"/>
      <c r="AR22" s="1"/>
      <c r="AS22" s="1"/>
    </row>
    <row r="23" spans="2:45" ht="18" customHeight="1" x14ac:dyDescent="0.15">
      <c r="B23" s="361" t="s">
        <v>8</v>
      </c>
      <c r="C23" s="362"/>
      <c r="D23" s="362"/>
      <c r="E23" s="362"/>
      <c r="F23" s="362"/>
      <c r="G23" s="362"/>
      <c r="H23" s="362"/>
      <c r="I23" s="362"/>
      <c r="J23" s="363"/>
      <c r="K23" s="370" t="s">
        <v>74</v>
      </c>
      <c r="L23" s="371"/>
      <c r="M23" s="371"/>
      <c r="N23" s="372"/>
      <c r="O23" s="379" t="s">
        <v>7</v>
      </c>
      <c r="P23" s="380"/>
      <c r="Q23" s="380"/>
      <c r="R23" s="380"/>
      <c r="S23" s="381"/>
      <c r="T23" s="388" t="s">
        <v>16</v>
      </c>
      <c r="U23" s="389"/>
      <c r="V23" s="389"/>
      <c r="W23" s="389"/>
      <c r="X23" s="389"/>
      <c r="Y23" s="389"/>
      <c r="Z23" s="389"/>
      <c r="AA23" s="389"/>
      <c r="AB23" s="389"/>
      <c r="AC23" s="389"/>
      <c r="AD23" s="389"/>
      <c r="AE23" s="389"/>
      <c r="AF23" s="389"/>
      <c r="AG23" s="389"/>
      <c r="AH23" s="390"/>
      <c r="AQ23" s="1"/>
      <c r="AR23" s="1"/>
      <c r="AS23" s="1"/>
    </row>
    <row r="24" spans="2:45" ht="18" customHeight="1" x14ac:dyDescent="0.15">
      <c r="B24" s="364"/>
      <c r="C24" s="365"/>
      <c r="D24" s="365"/>
      <c r="E24" s="365"/>
      <c r="F24" s="365"/>
      <c r="G24" s="365"/>
      <c r="H24" s="365"/>
      <c r="I24" s="365"/>
      <c r="J24" s="366"/>
      <c r="K24" s="373"/>
      <c r="L24" s="374"/>
      <c r="M24" s="374"/>
      <c r="N24" s="375"/>
      <c r="O24" s="382"/>
      <c r="P24" s="383"/>
      <c r="Q24" s="383"/>
      <c r="R24" s="383"/>
      <c r="S24" s="384"/>
      <c r="T24" s="391" t="s">
        <v>19</v>
      </c>
      <c r="U24" s="392"/>
      <c r="V24" s="392"/>
      <c r="W24" s="392"/>
      <c r="X24" s="393"/>
      <c r="Y24" s="394" t="s">
        <v>17</v>
      </c>
      <c r="Z24" s="392"/>
      <c r="AA24" s="392"/>
      <c r="AB24" s="392"/>
      <c r="AC24" s="393"/>
      <c r="AD24" s="394" t="s">
        <v>18</v>
      </c>
      <c r="AE24" s="392"/>
      <c r="AF24" s="392"/>
      <c r="AG24" s="392"/>
      <c r="AH24" s="395"/>
      <c r="AQ24" s="1"/>
      <c r="AR24" s="1"/>
      <c r="AS24" s="1"/>
    </row>
    <row r="25" spans="2:45" ht="18" customHeight="1" thickBot="1" x14ac:dyDescent="0.2">
      <c r="B25" s="367"/>
      <c r="C25" s="368"/>
      <c r="D25" s="368"/>
      <c r="E25" s="368"/>
      <c r="F25" s="368"/>
      <c r="G25" s="368"/>
      <c r="H25" s="368"/>
      <c r="I25" s="368"/>
      <c r="J25" s="369"/>
      <c r="K25" s="376"/>
      <c r="L25" s="377"/>
      <c r="M25" s="377"/>
      <c r="N25" s="378"/>
      <c r="O25" s="385"/>
      <c r="P25" s="386"/>
      <c r="Q25" s="386"/>
      <c r="R25" s="386"/>
      <c r="S25" s="387"/>
      <c r="T25" s="396" t="s">
        <v>14</v>
      </c>
      <c r="U25" s="397"/>
      <c r="V25" s="397"/>
      <c r="W25" s="397"/>
      <c r="X25" s="398"/>
      <c r="Y25" s="399" t="s">
        <v>73</v>
      </c>
      <c r="Z25" s="397"/>
      <c r="AA25" s="397"/>
      <c r="AB25" s="397"/>
      <c r="AC25" s="398"/>
      <c r="AD25" s="399" t="s">
        <v>15</v>
      </c>
      <c r="AE25" s="397"/>
      <c r="AF25" s="397"/>
      <c r="AG25" s="397"/>
      <c r="AH25" s="400"/>
      <c r="AQ25" s="1"/>
      <c r="AR25" s="1"/>
      <c r="AS25" s="1"/>
    </row>
    <row r="26" spans="2:45" ht="18" customHeight="1" x14ac:dyDescent="0.15">
      <c r="B26" s="340">
        <f>10*N4</f>
        <v>20</v>
      </c>
      <c r="C26" s="341"/>
      <c r="D26" s="341"/>
      <c r="E26" s="2" t="s">
        <v>1</v>
      </c>
      <c r="J26" s="4"/>
      <c r="K26" s="38"/>
      <c r="L26" s="342">
        <f>600*I4</f>
        <v>1200</v>
      </c>
      <c r="M26" s="342"/>
      <c r="N26" s="39" t="s">
        <v>5</v>
      </c>
      <c r="O26" s="343">
        <f>IF($I$6&gt;$B$13,$B$13,$I$6)</f>
        <v>0</v>
      </c>
      <c r="P26" s="344"/>
      <c r="Q26" s="345"/>
      <c r="R26" s="345"/>
      <c r="S26" s="5" t="s">
        <v>3</v>
      </c>
      <c r="T26" s="346">
        <f>600*I4</f>
        <v>1200</v>
      </c>
      <c r="U26" s="347"/>
      <c r="V26" s="348"/>
      <c r="W26" s="348"/>
      <c r="X26" s="4" t="s">
        <v>5</v>
      </c>
      <c r="Y26" s="349"/>
      <c r="Z26" s="350"/>
      <c r="AA26" s="350"/>
      <c r="AB26" s="350"/>
      <c r="AC26" s="351"/>
      <c r="AD26" s="349"/>
      <c r="AE26" s="350"/>
      <c r="AF26" s="350"/>
      <c r="AG26" s="350"/>
      <c r="AH26" s="355"/>
      <c r="AQ26" s="1"/>
      <c r="AR26" s="1"/>
      <c r="AS26" s="1"/>
    </row>
    <row r="27" spans="2:45" ht="18" customHeight="1" x14ac:dyDescent="0.15">
      <c r="B27" s="336">
        <f>$B$13+1</f>
        <v>21</v>
      </c>
      <c r="C27" s="337"/>
      <c r="D27" s="337"/>
      <c r="E27" s="6" t="s">
        <v>2</v>
      </c>
      <c r="F27" s="6"/>
      <c r="G27" s="337">
        <f>20*$N$4</f>
        <v>40</v>
      </c>
      <c r="H27" s="337"/>
      <c r="I27" s="337"/>
      <c r="J27" s="7" t="s">
        <v>3</v>
      </c>
      <c r="K27" s="357" t="s">
        <v>6</v>
      </c>
      <c r="L27" s="338">
        <v>67</v>
      </c>
      <c r="M27" s="339"/>
      <c r="N27" s="40" t="s">
        <v>5</v>
      </c>
      <c r="O27" s="330">
        <f>IF($I$6&gt;$G$14,$G$14-$B$14+1,IF($I$6-$B$14+1&lt;0,0,$I$6-$B$14+1))</f>
        <v>0</v>
      </c>
      <c r="P27" s="331"/>
      <c r="Q27" s="332"/>
      <c r="R27" s="332"/>
      <c r="S27" s="8" t="s">
        <v>3</v>
      </c>
      <c r="T27" s="333">
        <f t="shared" ref="T27:T33" si="1">L27*O27</f>
        <v>0</v>
      </c>
      <c r="U27" s="334"/>
      <c r="V27" s="335"/>
      <c r="W27" s="335"/>
      <c r="X27" s="7" t="s">
        <v>5</v>
      </c>
      <c r="Y27" s="349"/>
      <c r="Z27" s="350"/>
      <c r="AA27" s="350"/>
      <c r="AB27" s="350"/>
      <c r="AC27" s="351"/>
      <c r="AD27" s="349"/>
      <c r="AE27" s="350"/>
      <c r="AF27" s="350"/>
      <c r="AG27" s="350"/>
      <c r="AH27" s="355"/>
      <c r="AQ27" s="1"/>
      <c r="AR27" s="1"/>
      <c r="AS27" s="1"/>
    </row>
    <row r="28" spans="2:45" ht="18" customHeight="1" x14ac:dyDescent="0.15">
      <c r="B28" s="336">
        <f>$G$14+1</f>
        <v>41</v>
      </c>
      <c r="C28" s="337"/>
      <c r="D28" s="337"/>
      <c r="E28" s="6" t="s">
        <v>2</v>
      </c>
      <c r="F28" s="6"/>
      <c r="G28" s="337">
        <f>30*$N$4</f>
        <v>60</v>
      </c>
      <c r="H28" s="337"/>
      <c r="I28" s="337"/>
      <c r="J28" s="7" t="s">
        <v>3</v>
      </c>
      <c r="K28" s="357"/>
      <c r="L28" s="338">
        <v>91</v>
      </c>
      <c r="M28" s="339"/>
      <c r="N28" s="40" t="s">
        <v>5</v>
      </c>
      <c r="O28" s="330">
        <f>IF($I$6&gt;$G$15,$G$15-$B$15+1,IF($I$6-$B$15+1&lt;0,0,$I$6-$B$15+1))</f>
        <v>0</v>
      </c>
      <c r="P28" s="331"/>
      <c r="Q28" s="332"/>
      <c r="R28" s="332"/>
      <c r="S28" s="8" t="s">
        <v>3</v>
      </c>
      <c r="T28" s="333">
        <f t="shared" si="1"/>
        <v>0</v>
      </c>
      <c r="U28" s="334"/>
      <c r="V28" s="335"/>
      <c r="W28" s="335"/>
      <c r="X28" s="7" t="s">
        <v>5</v>
      </c>
      <c r="Y28" s="349"/>
      <c r="Z28" s="350"/>
      <c r="AA28" s="350"/>
      <c r="AB28" s="350"/>
      <c r="AC28" s="351"/>
      <c r="AD28" s="349"/>
      <c r="AE28" s="350"/>
      <c r="AF28" s="350"/>
      <c r="AG28" s="350"/>
      <c r="AH28" s="355"/>
      <c r="AQ28" s="1"/>
      <c r="AR28" s="1"/>
      <c r="AS28" s="1"/>
    </row>
    <row r="29" spans="2:45" ht="18" customHeight="1" x14ac:dyDescent="0.15">
      <c r="B29" s="336">
        <f>$G$15+1</f>
        <v>61</v>
      </c>
      <c r="C29" s="337"/>
      <c r="D29" s="337"/>
      <c r="E29" s="6" t="s">
        <v>2</v>
      </c>
      <c r="F29" s="6"/>
      <c r="G29" s="337">
        <f>100*$N$4</f>
        <v>200</v>
      </c>
      <c r="H29" s="337"/>
      <c r="I29" s="337"/>
      <c r="J29" s="7" t="s">
        <v>3</v>
      </c>
      <c r="K29" s="357"/>
      <c r="L29" s="338">
        <v>118</v>
      </c>
      <c r="M29" s="339"/>
      <c r="N29" s="40" t="s">
        <v>5</v>
      </c>
      <c r="O29" s="330">
        <f>IF($I$6&gt;$G$16,$G$16-$B$16+1,IF($I$6-$B$16+1&lt;0,0,$I$6-$B$16+1))</f>
        <v>0</v>
      </c>
      <c r="P29" s="331"/>
      <c r="Q29" s="332"/>
      <c r="R29" s="332"/>
      <c r="S29" s="8" t="s">
        <v>3</v>
      </c>
      <c r="T29" s="333">
        <f t="shared" si="1"/>
        <v>0</v>
      </c>
      <c r="U29" s="334"/>
      <c r="V29" s="335"/>
      <c r="W29" s="335"/>
      <c r="X29" s="7" t="s">
        <v>5</v>
      </c>
      <c r="Y29" s="349"/>
      <c r="Z29" s="350"/>
      <c r="AA29" s="350"/>
      <c r="AB29" s="350"/>
      <c r="AC29" s="351"/>
      <c r="AD29" s="349"/>
      <c r="AE29" s="350"/>
      <c r="AF29" s="350"/>
      <c r="AG29" s="350"/>
      <c r="AH29" s="355"/>
      <c r="AQ29" s="1"/>
      <c r="AR29" s="1"/>
      <c r="AS29" s="1"/>
    </row>
    <row r="30" spans="2:45" ht="18" customHeight="1" x14ac:dyDescent="0.15">
      <c r="B30" s="336">
        <f>$G$16+1</f>
        <v>201</v>
      </c>
      <c r="C30" s="337"/>
      <c r="D30" s="337"/>
      <c r="E30" s="6" t="s">
        <v>2</v>
      </c>
      <c r="F30" s="6"/>
      <c r="G30" s="337">
        <f>200*$N$4</f>
        <v>400</v>
      </c>
      <c r="H30" s="337"/>
      <c r="I30" s="337"/>
      <c r="J30" s="7" t="s">
        <v>3</v>
      </c>
      <c r="K30" s="357"/>
      <c r="L30" s="338">
        <v>145</v>
      </c>
      <c r="M30" s="339"/>
      <c r="N30" s="40" t="s">
        <v>5</v>
      </c>
      <c r="O30" s="330">
        <f>IF($I$6&gt;$G$17,$G$17-$B$17+1,IF($I$6-$B$17+1&lt;0,0,$I$6-$B$17+1))</f>
        <v>0</v>
      </c>
      <c r="P30" s="331"/>
      <c r="Q30" s="332"/>
      <c r="R30" s="332"/>
      <c r="S30" s="8" t="s">
        <v>3</v>
      </c>
      <c r="T30" s="333">
        <f t="shared" si="1"/>
        <v>0</v>
      </c>
      <c r="U30" s="334"/>
      <c r="V30" s="335"/>
      <c r="W30" s="335"/>
      <c r="X30" s="7" t="s">
        <v>5</v>
      </c>
      <c r="Y30" s="349"/>
      <c r="Z30" s="350"/>
      <c r="AA30" s="350"/>
      <c r="AB30" s="350"/>
      <c r="AC30" s="351"/>
      <c r="AD30" s="349"/>
      <c r="AE30" s="350"/>
      <c r="AF30" s="350"/>
      <c r="AG30" s="350"/>
      <c r="AH30" s="355"/>
      <c r="AQ30" s="1"/>
      <c r="AR30" s="1"/>
      <c r="AS30" s="1"/>
    </row>
    <row r="31" spans="2:45" ht="18" customHeight="1" x14ac:dyDescent="0.15">
      <c r="B31" s="336">
        <f>$G$17+1</f>
        <v>401</v>
      </c>
      <c r="C31" s="337"/>
      <c r="D31" s="337"/>
      <c r="E31" s="6" t="s">
        <v>2</v>
      </c>
      <c r="F31" s="6"/>
      <c r="G31" s="337">
        <f>1000*$N$4</f>
        <v>2000</v>
      </c>
      <c r="H31" s="337"/>
      <c r="I31" s="337"/>
      <c r="J31" s="7" t="s">
        <v>3</v>
      </c>
      <c r="K31" s="357"/>
      <c r="L31" s="338">
        <v>168</v>
      </c>
      <c r="M31" s="339"/>
      <c r="N31" s="40" t="s">
        <v>5</v>
      </c>
      <c r="O31" s="330">
        <f>IF($I$6&gt;$G$18,$G$18-$B$18+1,IF($I$6-$B$18+1&lt;0,0,$I$6-$B$18+1))</f>
        <v>0</v>
      </c>
      <c r="P31" s="331"/>
      <c r="Q31" s="332"/>
      <c r="R31" s="332"/>
      <c r="S31" s="8" t="s">
        <v>3</v>
      </c>
      <c r="T31" s="333">
        <f t="shared" si="1"/>
        <v>0</v>
      </c>
      <c r="U31" s="334"/>
      <c r="V31" s="335"/>
      <c r="W31" s="335"/>
      <c r="X31" s="7" t="s">
        <v>5</v>
      </c>
      <c r="Y31" s="349"/>
      <c r="Z31" s="350"/>
      <c r="AA31" s="350"/>
      <c r="AB31" s="350"/>
      <c r="AC31" s="351"/>
      <c r="AD31" s="349"/>
      <c r="AE31" s="350"/>
      <c r="AF31" s="350"/>
      <c r="AG31" s="350"/>
      <c r="AH31" s="355"/>
      <c r="AQ31" s="1"/>
      <c r="AR31" s="1"/>
      <c r="AS31" s="1"/>
    </row>
    <row r="32" spans="2:45" ht="18" customHeight="1" x14ac:dyDescent="0.15">
      <c r="B32" s="336">
        <f>$G$18+1</f>
        <v>2001</v>
      </c>
      <c r="C32" s="337"/>
      <c r="D32" s="337"/>
      <c r="E32" s="6" t="s">
        <v>2</v>
      </c>
      <c r="F32" s="6"/>
      <c r="G32" s="337">
        <f>5000*$N$4</f>
        <v>10000</v>
      </c>
      <c r="H32" s="337"/>
      <c r="I32" s="337"/>
      <c r="J32" s="7" t="s">
        <v>3</v>
      </c>
      <c r="K32" s="357"/>
      <c r="L32" s="338">
        <v>199</v>
      </c>
      <c r="M32" s="339"/>
      <c r="N32" s="40" t="s">
        <v>5</v>
      </c>
      <c r="O32" s="330">
        <f>IF($I$6&gt;$G$19,$G$19-$B$19+1,IF($I$6-$B$19+1&lt;0,0,$I$6-$B$19+1))</f>
        <v>0</v>
      </c>
      <c r="P32" s="331"/>
      <c r="Q32" s="332"/>
      <c r="R32" s="332"/>
      <c r="S32" s="8" t="s">
        <v>3</v>
      </c>
      <c r="T32" s="333">
        <f t="shared" si="1"/>
        <v>0</v>
      </c>
      <c r="U32" s="334"/>
      <c r="V32" s="335"/>
      <c r="W32" s="335"/>
      <c r="X32" s="7" t="s">
        <v>5</v>
      </c>
      <c r="Y32" s="349"/>
      <c r="Z32" s="350"/>
      <c r="AA32" s="350"/>
      <c r="AB32" s="350"/>
      <c r="AC32" s="351"/>
      <c r="AD32" s="349"/>
      <c r="AE32" s="350"/>
      <c r="AF32" s="350"/>
      <c r="AG32" s="350"/>
      <c r="AH32" s="355"/>
      <c r="AQ32" s="1"/>
      <c r="AR32" s="1"/>
      <c r="AS32" s="1"/>
    </row>
    <row r="33" spans="2:45" ht="18" customHeight="1" thickBot="1" x14ac:dyDescent="0.2">
      <c r="B33" s="313">
        <f>$G$19+1</f>
        <v>10001</v>
      </c>
      <c r="C33" s="314"/>
      <c r="D33" s="314"/>
      <c r="E33" s="9" t="s">
        <v>4</v>
      </c>
      <c r="F33" s="9"/>
      <c r="G33" s="9"/>
      <c r="H33" s="9"/>
      <c r="I33" s="9"/>
      <c r="J33" s="10"/>
      <c r="K33" s="358"/>
      <c r="L33" s="315">
        <v>237</v>
      </c>
      <c r="M33" s="316"/>
      <c r="N33" s="41" t="s">
        <v>5</v>
      </c>
      <c r="O33" s="317">
        <f>IF(I6-B20+1&lt;0,0,I6-B20+1)</f>
        <v>0</v>
      </c>
      <c r="P33" s="318"/>
      <c r="Q33" s="319"/>
      <c r="R33" s="319"/>
      <c r="S33" s="11" t="s">
        <v>3</v>
      </c>
      <c r="T33" s="320">
        <f t="shared" si="1"/>
        <v>0</v>
      </c>
      <c r="U33" s="321"/>
      <c r="V33" s="322"/>
      <c r="W33" s="322"/>
      <c r="X33" s="12" t="s">
        <v>5</v>
      </c>
      <c r="Y33" s="352"/>
      <c r="Z33" s="353"/>
      <c r="AA33" s="353"/>
      <c r="AB33" s="353"/>
      <c r="AC33" s="354"/>
      <c r="AD33" s="352"/>
      <c r="AE33" s="353"/>
      <c r="AF33" s="353"/>
      <c r="AG33" s="353"/>
      <c r="AH33" s="356"/>
      <c r="AQ33" s="1"/>
      <c r="AR33" s="1"/>
      <c r="AS33" s="1"/>
    </row>
    <row r="34" spans="2:45" ht="18" customHeight="1" thickTop="1" thickBot="1" x14ac:dyDescent="0.2">
      <c r="B34" s="323" t="s">
        <v>11</v>
      </c>
      <c r="C34" s="324"/>
      <c r="D34" s="324"/>
      <c r="E34" s="324"/>
      <c r="F34" s="324"/>
      <c r="G34" s="324"/>
      <c r="H34" s="324"/>
      <c r="I34" s="324"/>
      <c r="J34" s="324"/>
      <c r="K34" s="324"/>
      <c r="L34" s="324"/>
      <c r="M34" s="324"/>
      <c r="N34" s="325"/>
      <c r="O34" s="326">
        <f>SUM(O26:R33)</f>
        <v>0</v>
      </c>
      <c r="P34" s="327"/>
      <c r="Q34" s="328"/>
      <c r="R34" s="328"/>
      <c r="S34" s="13" t="s">
        <v>3</v>
      </c>
      <c r="T34" s="329">
        <f>SUM(T26:W33)</f>
        <v>1200</v>
      </c>
      <c r="U34" s="311"/>
      <c r="V34" s="312"/>
      <c r="W34" s="312"/>
      <c r="X34" s="42" t="s">
        <v>5</v>
      </c>
      <c r="Y34" s="311">
        <f>ROUNDDOWN(T34*0.1,0)</f>
        <v>120</v>
      </c>
      <c r="Z34" s="311"/>
      <c r="AA34" s="312"/>
      <c r="AB34" s="312"/>
      <c r="AC34" s="43" t="s">
        <v>5</v>
      </c>
      <c r="AD34" s="311">
        <f>T34+Y34</f>
        <v>1320</v>
      </c>
      <c r="AE34" s="311"/>
      <c r="AF34" s="311"/>
      <c r="AG34" s="312"/>
      <c r="AH34" s="44" t="s">
        <v>5</v>
      </c>
      <c r="AQ34" s="1"/>
      <c r="AR34" s="1"/>
      <c r="AS34" s="1"/>
    </row>
  </sheetData>
  <mergeCells count="127">
    <mergeCell ref="B6:C6"/>
    <mergeCell ref="D6:H6"/>
    <mergeCell ref="I6:L6"/>
    <mergeCell ref="V6:AA6"/>
    <mergeCell ref="V7:AA7"/>
    <mergeCell ref="B8:C8"/>
    <mergeCell ref="D8:H8"/>
    <mergeCell ref="I8:L8"/>
    <mergeCell ref="B1:AH2"/>
    <mergeCell ref="B4:C4"/>
    <mergeCell ref="D4:H4"/>
    <mergeCell ref="I4:J4"/>
    <mergeCell ref="P4:U5"/>
    <mergeCell ref="V4:AA5"/>
    <mergeCell ref="AB4:AB5"/>
    <mergeCell ref="Y13:AC20"/>
    <mergeCell ref="AD13:AH20"/>
    <mergeCell ref="B14:D14"/>
    <mergeCell ref="G14:I14"/>
    <mergeCell ref="K14:K20"/>
    <mergeCell ref="L14:M14"/>
    <mergeCell ref="B10:J12"/>
    <mergeCell ref="K10:N12"/>
    <mergeCell ref="O10:S12"/>
    <mergeCell ref="T10:AH10"/>
    <mergeCell ref="T11:X11"/>
    <mergeCell ref="Y11:AC11"/>
    <mergeCell ref="AD11:AH11"/>
    <mergeCell ref="T12:X12"/>
    <mergeCell ref="Y12:AC12"/>
    <mergeCell ref="AD12:AH12"/>
    <mergeCell ref="O14:R14"/>
    <mergeCell ref="T14:W14"/>
    <mergeCell ref="B15:D15"/>
    <mergeCell ref="G15:I15"/>
    <mergeCell ref="L15:M15"/>
    <mergeCell ref="O15:R15"/>
    <mergeCell ref="T15:W15"/>
    <mergeCell ref="B13:D13"/>
    <mergeCell ref="L13:M13"/>
    <mergeCell ref="O13:R13"/>
    <mergeCell ref="T13:W13"/>
    <mergeCell ref="B16:D16"/>
    <mergeCell ref="G16:I16"/>
    <mergeCell ref="L16:M16"/>
    <mergeCell ref="O16:R16"/>
    <mergeCell ref="T16:W16"/>
    <mergeCell ref="B17:D17"/>
    <mergeCell ref="G17:I17"/>
    <mergeCell ref="L17:M17"/>
    <mergeCell ref="O17:R17"/>
    <mergeCell ref="T17:W17"/>
    <mergeCell ref="B20:D20"/>
    <mergeCell ref="L20:M20"/>
    <mergeCell ref="O20:R20"/>
    <mergeCell ref="T20:W20"/>
    <mergeCell ref="B21:N21"/>
    <mergeCell ref="O21:R21"/>
    <mergeCell ref="T21:W21"/>
    <mergeCell ref="B18:D18"/>
    <mergeCell ref="G18:I18"/>
    <mergeCell ref="L18:M18"/>
    <mergeCell ref="O18:R18"/>
    <mergeCell ref="T18:W18"/>
    <mergeCell ref="B19:D19"/>
    <mergeCell ref="G19:I19"/>
    <mergeCell ref="L19:M19"/>
    <mergeCell ref="O19:R19"/>
    <mergeCell ref="T19:W19"/>
    <mergeCell ref="Y21:AB21"/>
    <mergeCell ref="AD21:AG21"/>
    <mergeCell ref="B23:J25"/>
    <mergeCell ref="K23:N25"/>
    <mergeCell ref="O23:S25"/>
    <mergeCell ref="T23:AH23"/>
    <mergeCell ref="T24:X24"/>
    <mergeCell ref="Y24:AC24"/>
    <mergeCell ref="AD24:AH24"/>
    <mergeCell ref="T25:X25"/>
    <mergeCell ref="Y25:AC25"/>
    <mergeCell ref="AD25:AH25"/>
    <mergeCell ref="B26:D26"/>
    <mergeCell ref="L26:M26"/>
    <mergeCell ref="O26:R26"/>
    <mergeCell ref="T26:W26"/>
    <mergeCell ref="Y26:AC33"/>
    <mergeCell ref="AD26:AH33"/>
    <mergeCell ref="B27:D27"/>
    <mergeCell ref="G27:I27"/>
    <mergeCell ref="G29:I29"/>
    <mergeCell ref="L29:M29"/>
    <mergeCell ref="O29:R29"/>
    <mergeCell ref="T29:W29"/>
    <mergeCell ref="B30:D30"/>
    <mergeCell ref="G30:I30"/>
    <mergeCell ref="L30:M30"/>
    <mergeCell ref="O30:R30"/>
    <mergeCell ref="T30:W30"/>
    <mergeCell ref="K27:K33"/>
    <mergeCell ref="L27:M27"/>
    <mergeCell ref="O27:R27"/>
    <mergeCell ref="T27:W27"/>
    <mergeCell ref="B28:D28"/>
    <mergeCell ref="G28:I28"/>
    <mergeCell ref="L28:M28"/>
    <mergeCell ref="O28:R28"/>
    <mergeCell ref="T28:W28"/>
    <mergeCell ref="B29:D29"/>
    <mergeCell ref="B31:D31"/>
    <mergeCell ref="G31:I31"/>
    <mergeCell ref="L31:M31"/>
    <mergeCell ref="O31:R31"/>
    <mergeCell ref="T31:W31"/>
    <mergeCell ref="B32:D32"/>
    <mergeCell ref="G32:I32"/>
    <mergeCell ref="L32:M32"/>
    <mergeCell ref="O32:R32"/>
    <mergeCell ref="T32:W32"/>
    <mergeCell ref="Y34:AB34"/>
    <mergeCell ref="AD34:AG34"/>
    <mergeCell ref="B33:D33"/>
    <mergeCell ref="L33:M33"/>
    <mergeCell ref="O33:R33"/>
    <mergeCell ref="T33:W33"/>
    <mergeCell ref="B34:N34"/>
    <mergeCell ref="O34:R34"/>
    <mergeCell ref="T34:W34"/>
  </mergeCells>
  <phoneticPr fontId="2"/>
  <printOptions horizontalCentered="1"/>
  <pageMargins left="0.11811023622047245" right="0.11811023622047245" top="0.74803149606299213" bottom="0.74803149606299213" header="0.31496062992125984" footer="0.31496062992125984"/>
  <pageSetup paperSize="9" orientation="landscape" blackAndWhite="1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通常計算</vt:lpstr>
      <vt:lpstr>従前料金</vt:lpstr>
      <vt:lpstr>通常計算!Print_Area</vt:lpstr>
    </vt:vector>
  </TitlesOfParts>
  <Company>札幌市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242.浦田　弘幸</dc:creator>
  <cp:lastModifiedBy>竹内 麻里子</cp:lastModifiedBy>
  <cp:lastPrinted>2025-10-01T00:54:22Z</cp:lastPrinted>
  <dcterms:created xsi:type="dcterms:W3CDTF">2017-03-21T04:49:32Z</dcterms:created>
  <dcterms:modified xsi:type="dcterms:W3CDTF">2026-02-09T03:00:15Z</dcterms:modified>
</cp:coreProperties>
</file>