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gesui-sf11（移行用）\04 経営管理部 内部文書\01 経営管理部 内部文書\！【プロジェクト】\01使用料改定\早見表・シミュレーション表\"/>
    </mc:Choice>
  </mc:AlternateContent>
  <xr:revisionPtr revIDLastSave="0" documentId="13_ncr:1_{9D6E20EC-5078-4750-8C61-961668AB3A54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集合住宅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9" i="2" l="1"/>
  <c r="T16" i="2" l="1"/>
  <c r="N4" i="2" l="1"/>
  <c r="B29" i="2" l="1"/>
  <c r="G34" i="2"/>
  <c r="G31" i="2"/>
  <c r="G33" i="2"/>
  <c r="G35" i="2"/>
  <c r="G30" i="2"/>
  <c r="G32" i="2"/>
  <c r="G19" i="2"/>
  <c r="G22" i="2"/>
  <c r="G18" i="2"/>
  <c r="G21" i="2"/>
  <c r="G17" i="2"/>
  <c r="G20" i="2"/>
  <c r="B16" i="2"/>
  <c r="B34" i="2" l="1"/>
  <c r="B31" i="2"/>
  <c r="B35" i="2"/>
  <c r="B32" i="2"/>
  <c r="B36" i="2"/>
  <c r="B33" i="2"/>
  <c r="B17" i="2"/>
  <c r="O17" i="2" s="1"/>
  <c r="T17" i="2" s="1"/>
  <c r="O29" i="2"/>
  <c r="B30" i="2"/>
  <c r="O16" i="2"/>
  <c r="B20" i="2"/>
  <c r="O20" i="2" s="1"/>
  <c r="T20" i="2" s="1"/>
  <c r="B18" i="2"/>
  <c r="O18" i="2" s="1"/>
  <c r="B22" i="2"/>
  <c r="O22" i="2" s="1"/>
  <c r="T22" i="2" s="1"/>
  <c r="B21" i="2"/>
  <c r="O21" i="2" s="1"/>
  <c r="T21" i="2" s="1"/>
  <c r="B23" i="2"/>
  <c r="B19" i="2"/>
  <c r="O19" i="2" s="1"/>
  <c r="T19" i="2" s="1"/>
  <c r="O23" i="2" l="1"/>
  <c r="T23" i="2" s="1"/>
  <c r="O36" i="2"/>
  <c r="T36" i="2" s="1"/>
  <c r="O31" i="2"/>
  <c r="T31" i="2" s="1"/>
  <c r="O33" i="2"/>
  <c r="T33" i="2" s="1"/>
  <c r="O32" i="2"/>
  <c r="T32" i="2" s="1"/>
  <c r="O30" i="2"/>
  <c r="T30" i="2" s="1"/>
  <c r="O34" i="2"/>
  <c r="T34" i="2" s="1"/>
  <c r="O35" i="2"/>
  <c r="T35" i="2" s="1"/>
  <c r="T18" i="2"/>
  <c r="O24" i="2"/>
  <c r="T24" i="2" l="1"/>
  <c r="Y24" i="2" s="1"/>
  <c r="AD24" i="2" s="1"/>
  <c r="O37" i="2"/>
  <c r="T37" i="2"/>
  <c r="Y37" i="2" s="1"/>
  <c r="AD37" i="2" s="1"/>
  <c r="V6" i="2" l="1"/>
  <c r="I11" i="2"/>
  <c r="V4" i="2"/>
  <c r="I10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242.浦田　弘幸</author>
  </authors>
  <commentList>
    <comment ref="N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0.5調定用のデータ有り</t>
        </r>
      </text>
    </comment>
    <comment ref="T16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単価×調定月数×世帯数</t>
        </r>
      </text>
    </comment>
    <comment ref="T29" authorId="0" shapeId="0" xr:uid="{13CC4B5A-BB67-4782-9B39-C466AD5558C2}">
      <text>
        <r>
          <rPr>
            <sz val="9"/>
            <color indexed="81"/>
            <rFont val="ＭＳ Ｐゴシック"/>
            <family val="3"/>
            <charset val="128"/>
          </rPr>
          <t>単価×調定月数×世帯数</t>
        </r>
      </text>
    </comment>
  </commentList>
</comments>
</file>

<file path=xl/sharedStrings.xml><?xml version="1.0" encoding="utf-8"?>
<sst xmlns="http://schemas.openxmlformats.org/spreadsheetml/2006/main" count="127" uniqueCount="34">
  <si>
    <t>ヵ月</t>
    <rPh sb="1" eb="2">
      <t>ゲツ</t>
    </rPh>
    <phoneticPr fontId="2"/>
  </si>
  <si>
    <t>㎥まで（基本水量）</t>
    <rPh sb="4" eb="6">
      <t>キホン</t>
    </rPh>
    <rPh sb="6" eb="8">
      <t>スイリョウ</t>
    </rPh>
    <phoneticPr fontId="2"/>
  </si>
  <si>
    <t>㎥～</t>
    <phoneticPr fontId="2"/>
  </si>
  <si>
    <t>㎥</t>
    <phoneticPr fontId="2"/>
  </si>
  <si>
    <t>㎥以上</t>
    <rPh sb="1" eb="3">
      <t>イジョウ</t>
    </rPh>
    <phoneticPr fontId="2"/>
  </si>
  <si>
    <t>円</t>
    <rPh sb="0" eb="1">
      <t>エン</t>
    </rPh>
    <phoneticPr fontId="2"/>
  </si>
  <si>
    <t>1㎥当たり</t>
    <rPh sb="2" eb="3">
      <t>ア</t>
    </rPh>
    <phoneticPr fontId="2"/>
  </si>
  <si>
    <t>汚水排出量</t>
    <rPh sb="0" eb="2">
      <t>オスイ</t>
    </rPh>
    <rPh sb="2" eb="4">
      <t>ハイシュツ</t>
    </rPh>
    <rPh sb="4" eb="5">
      <t>リョウ</t>
    </rPh>
    <phoneticPr fontId="2"/>
  </si>
  <si>
    <t>汚水排出量（基準）</t>
    <rPh sb="0" eb="1">
      <t>オ</t>
    </rPh>
    <rPh sb="1" eb="2">
      <t>ミズ</t>
    </rPh>
    <rPh sb="2" eb="3">
      <t>ハイ</t>
    </rPh>
    <rPh sb="3" eb="4">
      <t>デ</t>
    </rPh>
    <rPh sb="4" eb="5">
      <t>リョウ</t>
    </rPh>
    <rPh sb="6" eb="7">
      <t>モト</t>
    </rPh>
    <rPh sb="7" eb="8">
      <t>ジュン</t>
    </rPh>
    <phoneticPr fontId="2"/>
  </si>
  <si>
    <t>調定月数：</t>
    <rPh sb="0" eb="2">
      <t>チョウテイ</t>
    </rPh>
    <rPh sb="2" eb="3">
      <t>ツキ</t>
    </rPh>
    <rPh sb="3" eb="4">
      <t>スウ</t>
    </rPh>
    <phoneticPr fontId="2"/>
  </si>
  <si>
    <t>汚水排出量：</t>
    <rPh sb="0" eb="2">
      <t>オスイ</t>
    </rPh>
    <rPh sb="2" eb="4">
      <t>ハイシュツ</t>
    </rPh>
    <rPh sb="4" eb="5">
      <t>リョウ</t>
    </rPh>
    <phoneticPr fontId="2"/>
  </si>
  <si>
    <t>合　計　</t>
    <rPh sb="0" eb="1">
      <t>ゴウ</t>
    </rPh>
    <rPh sb="2" eb="3">
      <t>ケイ</t>
    </rPh>
    <phoneticPr fontId="2"/>
  </si>
  <si>
    <t>(1)</t>
    <phoneticPr fontId="2"/>
  </si>
  <si>
    <t>(2)</t>
    <phoneticPr fontId="2"/>
  </si>
  <si>
    <t>(A)</t>
    <phoneticPr fontId="2"/>
  </si>
  <si>
    <t>(A+B)</t>
    <phoneticPr fontId="2"/>
  </si>
  <si>
    <t>下水道使用料</t>
    <rPh sb="0" eb="2">
      <t>ゲスイ</t>
    </rPh>
    <rPh sb="2" eb="3">
      <t>ドウ</t>
    </rPh>
    <rPh sb="3" eb="6">
      <t>シヨウリョウ</t>
    </rPh>
    <phoneticPr fontId="2"/>
  </si>
  <si>
    <t>消　費　税</t>
    <phoneticPr fontId="2"/>
  </si>
  <si>
    <t>合　　　計</t>
    <rPh sb="0" eb="1">
      <t>ゴウ</t>
    </rPh>
    <rPh sb="4" eb="5">
      <t>ケイ</t>
    </rPh>
    <phoneticPr fontId="2"/>
  </si>
  <si>
    <t>本　　　体</t>
    <rPh sb="0" eb="1">
      <t>ホン</t>
    </rPh>
    <rPh sb="4" eb="5">
      <t>カラダ</t>
    </rPh>
    <phoneticPr fontId="2"/>
  </si>
  <si>
    <t>単　　　価</t>
    <rPh sb="0" eb="1">
      <t>タン</t>
    </rPh>
    <rPh sb="4" eb="5">
      <t>アタイ</t>
    </rPh>
    <phoneticPr fontId="2"/>
  </si>
  <si>
    <t>(3)</t>
    <phoneticPr fontId="2"/>
  </si>
  <si>
    <t>世帯</t>
    <rPh sb="0" eb="2">
      <t>セタイ</t>
    </rPh>
    <phoneticPr fontId="2"/>
  </si>
  <si>
    <t>下水道使用料（税込)</t>
    <rPh sb="0" eb="2">
      <t>ゲスイ</t>
    </rPh>
    <rPh sb="2" eb="3">
      <t>ドウ</t>
    </rPh>
    <rPh sb="3" eb="6">
      <t>シヨウリョウ</t>
    </rPh>
    <rPh sb="7" eb="9">
      <t>ゼイコミ</t>
    </rPh>
    <phoneticPr fontId="2"/>
  </si>
  <si>
    <t>本体</t>
    <rPh sb="0" eb="2">
      <t>ホンタイ</t>
    </rPh>
    <phoneticPr fontId="2"/>
  </si>
  <si>
    <t>円</t>
    <rPh sb="0" eb="1">
      <t>エン</t>
    </rPh>
    <phoneticPr fontId="2"/>
  </si>
  <si>
    <t>税（10％）</t>
    <rPh sb="0" eb="1">
      <t>ゼイ</t>
    </rPh>
    <phoneticPr fontId="2"/>
  </si>
  <si>
    <t>(A*10%=B)</t>
    <phoneticPr fontId="2"/>
  </si>
  <si>
    <t>新旧差額：</t>
    <rPh sb="0" eb="4">
      <t>シンキュウサガク</t>
    </rPh>
    <phoneticPr fontId="2"/>
  </si>
  <si>
    <t>円（税込）</t>
    <rPh sb="0" eb="1">
      <t>エン</t>
    </rPh>
    <rPh sb="2" eb="4">
      <t>ゼイコミ</t>
    </rPh>
    <phoneticPr fontId="2"/>
  </si>
  <si>
    <t>旧料金単価</t>
    <rPh sb="0" eb="3">
      <t>キュウリョウキン</t>
    </rPh>
    <rPh sb="3" eb="4">
      <t>タン</t>
    </rPh>
    <rPh sb="4" eb="5">
      <t>アタイ</t>
    </rPh>
    <phoneticPr fontId="2"/>
  </si>
  <si>
    <t>(4)</t>
    <phoneticPr fontId="2"/>
  </si>
  <si>
    <t>登録世帯数：</t>
    <rPh sb="0" eb="5">
      <t>トウロクセタイスウ</t>
    </rPh>
    <phoneticPr fontId="2"/>
  </si>
  <si>
    <t>下水道使用料計算表（集合住宅用）</t>
    <rPh sb="0" eb="2">
      <t>ゲスイ</t>
    </rPh>
    <rPh sb="2" eb="3">
      <t>ドウ</t>
    </rPh>
    <rPh sb="3" eb="6">
      <t>シヨウリョウ</t>
    </rPh>
    <rPh sb="6" eb="8">
      <t>ケイサン</t>
    </rPh>
    <rPh sb="8" eb="9">
      <t>ヒョウ</t>
    </rPh>
    <rPh sb="10" eb="14">
      <t>シュウゴウジュウタク</t>
    </rPh>
    <rPh sb="14" eb="1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</si>
</sst>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4"/>
      <color rgb="FF0000CC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rgb="FF0000CC"/>
      </left>
      <right/>
      <top style="thick">
        <color rgb="FF0000CC"/>
      </top>
      <bottom/>
      <diagonal/>
    </border>
    <border>
      <left/>
      <right/>
      <top style="thick">
        <color rgb="FF0000CC"/>
      </top>
      <bottom/>
      <diagonal/>
    </border>
    <border>
      <left/>
      <right style="thick">
        <color rgb="FF0000CC"/>
      </right>
      <top style="thick">
        <color rgb="FF0000CC"/>
      </top>
      <bottom/>
      <diagonal/>
    </border>
    <border>
      <left style="thick">
        <color rgb="FF0000CC"/>
      </left>
      <right/>
      <top/>
      <bottom/>
      <diagonal/>
    </border>
    <border>
      <left/>
      <right style="thick">
        <color rgb="FF0000CC"/>
      </right>
      <top/>
      <bottom/>
      <diagonal/>
    </border>
    <border>
      <left style="thick">
        <color rgb="FF0000CC"/>
      </left>
      <right/>
      <top/>
      <bottom style="thick">
        <color rgb="FF0000CC"/>
      </bottom>
      <diagonal/>
    </border>
    <border>
      <left/>
      <right/>
      <top/>
      <bottom style="thick">
        <color rgb="FF0000CC"/>
      </bottom>
      <diagonal/>
    </border>
    <border>
      <left/>
      <right style="thick">
        <color rgb="FF0000CC"/>
      </right>
      <top/>
      <bottom style="thick">
        <color rgb="FF0000CC"/>
      </bottom>
      <diagonal/>
    </border>
    <border>
      <left style="thick">
        <color rgb="FF0000CC"/>
      </left>
      <right/>
      <top style="hair">
        <color rgb="FF0000CC"/>
      </top>
      <bottom/>
      <diagonal/>
    </border>
    <border>
      <left/>
      <right/>
      <top style="hair">
        <color rgb="FF0000CC"/>
      </top>
      <bottom/>
      <diagonal/>
    </border>
    <border>
      <left/>
      <right style="thick">
        <color rgb="FF0000CC"/>
      </right>
      <top style="hair">
        <color rgb="FF0000CC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top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distributed" vertical="center"/>
    </xf>
    <xf numFmtId="176" fontId="8" fillId="0" borderId="0" xfId="0" applyNumberFormat="1" applyFont="1" applyFill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66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68" xfId="0" applyFont="1" applyBorder="1">
      <alignment vertical="center"/>
    </xf>
    <xf numFmtId="0" fontId="6" fillId="0" borderId="0" xfId="0" quotePrefix="1" applyFont="1" applyFill="1" applyAlignment="1">
      <alignment horizontal="center" vertical="center"/>
    </xf>
    <xf numFmtId="0" fontId="6" fillId="3" borderId="42" xfId="0" applyFont="1" applyFill="1" applyBorder="1">
      <alignment vertical="center"/>
    </xf>
    <xf numFmtId="0" fontId="6" fillId="3" borderId="43" xfId="0" applyFont="1" applyFill="1" applyBorder="1">
      <alignment vertical="center"/>
    </xf>
    <xf numFmtId="0" fontId="6" fillId="3" borderId="40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18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4" borderId="43" xfId="0" applyFont="1" applyFill="1" applyBorder="1">
      <alignment vertical="center"/>
    </xf>
    <xf numFmtId="0" fontId="6" fillId="4" borderId="40" xfId="0" applyFont="1" applyFill="1" applyBorder="1">
      <alignment vertical="center"/>
    </xf>
    <xf numFmtId="0" fontId="6" fillId="4" borderId="42" xfId="0" applyFont="1" applyFill="1" applyBorder="1">
      <alignment vertical="center"/>
    </xf>
    <xf numFmtId="0" fontId="6" fillId="0" borderId="0" xfId="0" applyFont="1" applyFill="1" applyAlignment="1">
      <alignment horizontal="distributed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11" fillId="5" borderId="0" xfId="0" quotePrefix="1" applyFont="1" applyFill="1" applyAlignment="1">
      <alignment horizontal="center" vertical="center"/>
    </xf>
    <xf numFmtId="0" fontId="11" fillId="5" borderId="0" xfId="0" applyFont="1" applyFill="1" applyAlignment="1">
      <alignment horizontal="distributed" vertical="center"/>
    </xf>
    <xf numFmtId="0" fontId="11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1" fillId="5" borderId="0" xfId="0" applyFont="1" applyFill="1" applyBorder="1">
      <alignment vertical="center"/>
    </xf>
    <xf numFmtId="0" fontId="7" fillId="5" borderId="0" xfId="0" applyFont="1" applyFill="1" applyBorder="1">
      <alignment vertical="center"/>
    </xf>
    <xf numFmtId="38" fontId="6" fillId="0" borderId="5" xfId="1" applyFont="1" applyBorder="1" applyAlignment="1">
      <alignment vertical="center" shrinkToFit="1"/>
    </xf>
    <xf numFmtId="0" fontId="6" fillId="4" borderId="4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15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4" borderId="41" xfId="1" applyFont="1" applyFill="1" applyBorder="1" applyAlignment="1">
      <alignment horizontal="right" vertical="center"/>
    </xf>
    <xf numFmtId="38" fontId="6" fillId="4" borderId="40" xfId="1" applyFont="1" applyFill="1" applyBorder="1" applyAlignment="1">
      <alignment horizontal="right" vertical="center"/>
    </xf>
    <xf numFmtId="0" fontId="11" fillId="5" borderId="0" xfId="0" quotePrefix="1" applyFont="1" applyFill="1" applyAlignment="1">
      <alignment horizontal="center" vertical="center"/>
    </xf>
    <xf numFmtId="0" fontId="11" fillId="5" borderId="0" xfId="0" applyFont="1" applyFill="1" applyAlignment="1">
      <alignment horizontal="distributed" vertical="center"/>
    </xf>
    <xf numFmtId="38" fontId="11" fillId="5" borderId="1" xfId="1" applyFont="1" applyFill="1" applyBorder="1" applyAlignment="1">
      <alignment vertical="center"/>
    </xf>
    <xf numFmtId="38" fontId="6" fillId="0" borderId="17" xfId="1" applyFont="1" applyBorder="1" applyAlignment="1">
      <alignment vertical="center" shrinkToFit="1"/>
    </xf>
    <xf numFmtId="38" fontId="6" fillId="0" borderId="18" xfId="1" applyFont="1" applyBorder="1" applyAlignment="1">
      <alignment vertical="center" shrinkToFit="1"/>
    </xf>
    <xf numFmtId="0" fontId="6" fillId="4" borderId="45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17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38" fontId="6" fillId="0" borderId="39" xfId="1" applyFont="1" applyBorder="1" applyAlignment="1">
      <alignment vertical="center"/>
    </xf>
    <xf numFmtId="38" fontId="6" fillId="0" borderId="40" xfId="1" applyFont="1" applyBorder="1" applyAlignment="1">
      <alignment vertical="center"/>
    </xf>
    <xf numFmtId="38" fontId="6" fillId="4" borderId="39" xfId="1" applyFont="1" applyFill="1" applyBorder="1" applyAlignment="1">
      <alignment horizontal="right" vertical="center"/>
    </xf>
    <xf numFmtId="38" fontId="6" fillId="0" borderId="15" xfId="1" applyFont="1" applyBorder="1" applyAlignment="1">
      <alignment vertical="center" shrinkToFit="1"/>
    </xf>
    <xf numFmtId="38" fontId="6" fillId="0" borderId="46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37" xfId="1" applyFont="1" applyBorder="1" applyAlignment="1">
      <alignment vertical="center" shrinkToFit="1"/>
    </xf>
    <xf numFmtId="38" fontId="6" fillId="0" borderId="38" xfId="1" applyFont="1" applyBorder="1" applyAlignment="1">
      <alignment vertical="center" shrinkToFit="1"/>
    </xf>
    <xf numFmtId="0" fontId="6" fillId="4" borderId="38" xfId="0" applyFont="1" applyFill="1" applyBorder="1" applyAlignment="1">
      <alignment vertical="center"/>
    </xf>
    <xf numFmtId="0" fontId="6" fillId="4" borderId="49" xfId="0" applyFont="1" applyFill="1" applyBorder="1" applyAlignment="1">
      <alignment horizontal="center" vertical="center" textRotation="255"/>
    </xf>
    <xf numFmtId="0" fontId="6" fillId="4" borderId="50" xfId="0" applyFont="1" applyFill="1" applyBorder="1" applyAlignment="1">
      <alignment horizontal="center" vertical="center" textRotation="255"/>
    </xf>
    <xf numFmtId="0" fontId="6" fillId="4" borderId="51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distributed" vertical="center" indent="2"/>
    </xf>
    <xf numFmtId="0" fontId="6" fillId="0" borderId="11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distributed" vertical="center" indent="2"/>
    </xf>
    <xf numFmtId="0" fontId="6" fillId="0" borderId="3" xfId="0" applyFont="1" applyFill="1" applyBorder="1" applyAlignment="1">
      <alignment horizontal="distributed" vertical="center" indent="2"/>
    </xf>
    <xf numFmtId="0" fontId="6" fillId="0" borderId="26" xfId="0" applyFont="1" applyFill="1" applyBorder="1" applyAlignment="1">
      <alignment horizontal="distributed" vertical="center" indent="2"/>
    </xf>
    <xf numFmtId="0" fontId="6" fillId="0" borderId="27" xfId="0" applyFont="1" applyFill="1" applyBorder="1" applyAlignment="1">
      <alignment horizontal="distributed" vertical="center" indent="2"/>
    </xf>
    <xf numFmtId="0" fontId="6" fillId="0" borderId="28" xfId="0" applyFont="1" applyFill="1" applyBorder="1" applyAlignment="1">
      <alignment horizontal="distributed" vertical="center" indent="2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38" fontId="6" fillId="0" borderId="64" xfId="0" applyNumberFormat="1" applyFont="1" applyBorder="1" applyAlignment="1">
      <alignment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 wrapText="1" indent="4"/>
    </xf>
    <xf numFmtId="0" fontId="6" fillId="0" borderId="35" xfId="0" applyFont="1" applyBorder="1" applyAlignment="1">
      <alignment horizontal="distributed" vertical="center" wrapText="1" indent="4"/>
    </xf>
    <xf numFmtId="0" fontId="6" fillId="0" borderId="36" xfId="0" applyFont="1" applyBorder="1" applyAlignment="1">
      <alignment horizontal="distributed" vertical="center" wrapText="1" indent="4"/>
    </xf>
    <xf numFmtId="0" fontId="6" fillId="0" borderId="5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6" fillId="0" borderId="37" xfId="1" applyFont="1" applyBorder="1" applyAlignment="1">
      <alignment vertical="center"/>
    </xf>
    <xf numFmtId="38" fontId="6" fillId="0" borderId="38" xfId="1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4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9" fillId="0" borderId="59" xfId="0" applyNumberFormat="1" applyFont="1" applyBorder="1" applyAlignment="1">
      <alignment vertical="center"/>
    </xf>
    <xf numFmtId="38" fontId="9" fillId="0" borderId="0" xfId="0" applyNumberFormat="1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38" fontId="6" fillId="0" borderId="67" xfId="0" applyNumberFormat="1" applyFont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10" fontId="12" fillId="5" borderId="1" xfId="2" applyNumberFormat="1" applyFont="1" applyFill="1" applyBorder="1" applyAlignment="1">
      <alignment vertical="center"/>
    </xf>
    <xf numFmtId="0" fontId="6" fillId="3" borderId="49" xfId="0" applyFont="1" applyFill="1" applyBorder="1" applyAlignment="1">
      <alignment horizontal="center" vertical="center" textRotation="255"/>
    </xf>
    <xf numFmtId="0" fontId="6" fillId="3" borderId="50" xfId="0" applyFont="1" applyFill="1" applyBorder="1" applyAlignment="1">
      <alignment horizontal="center" vertical="center" textRotation="255"/>
    </xf>
    <xf numFmtId="0" fontId="6" fillId="3" borderId="51" xfId="0" applyFont="1" applyFill="1" applyBorder="1" applyAlignment="1">
      <alignment horizontal="center" vertical="center" textRotation="255"/>
    </xf>
    <xf numFmtId="38" fontId="6" fillId="3" borderId="41" xfId="1" applyFont="1" applyFill="1" applyBorder="1" applyAlignment="1">
      <alignment horizontal="right" vertical="center"/>
    </xf>
    <xf numFmtId="38" fontId="6" fillId="3" borderId="40" xfId="1" applyFont="1" applyFill="1" applyBorder="1" applyAlignment="1">
      <alignment horizontal="right" vertical="center"/>
    </xf>
    <xf numFmtId="38" fontId="6" fillId="3" borderId="39" xfId="1" applyFont="1" applyFill="1" applyBorder="1" applyAlignment="1">
      <alignment horizontal="right" vertical="center"/>
    </xf>
    <xf numFmtId="0" fontId="6" fillId="3" borderId="45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7"/>
  <sheetViews>
    <sheetView tabSelected="1" workbookViewId="0">
      <selection activeCell="I8" sqref="I8:K8"/>
    </sheetView>
  </sheetViews>
  <sheetFormatPr defaultColWidth="9" defaultRowHeight="14.25" x14ac:dyDescent="0.15"/>
  <cols>
    <col min="1" max="1" width="1.625" style="2" customWidth="1"/>
    <col min="2" max="45" width="3.375" style="2" customWidth="1"/>
    <col min="46" max="16384" width="9" style="1"/>
  </cols>
  <sheetData>
    <row r="1" spans="1:45" ht="18" customHeight="1" x14ac:dyDescent="0.15">
      <c r="B1" s="153" t="s">
        <v>33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45" ht="18" customHeight="1" x14ac:dyDescent="0.1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</row>
    <row r="3" spans="1:45" ht="18" customHeight="1" thickBo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45" ht="18" customHeight="1" thickTop="1" x14ac:dyDescent="0.15">
      <c r="B4" s="154" t="s">
        <v>12</v>
      </c>
      <c r="C4" s="154"/>
      <c r="D4" s="114" t="s">
        <v>9</v>
      </c>
      <c r="E4" s="114"/>
      <c r="F4" s="114"/>
      <c r="G4" s="114"/>
      <c r="H4" s="114"/>
      <c r="I4" s="155">
        <v>2</v>
      </c>
      <c r="J4" s="155"/>
      <c r="K4" s="157" t="s">
        <v>0</v>
      </c>
      <c r="L4" s="157"/>
      <c r="M4" s="4"/>
      <c r="N4" s="19">
        <f>ROUNDUP(I4,0)</f>
        <v>2</v>
      </c>
      <c r="P4" s="158" t="s">
        <v>23</v>
      </c>
      <c r="Q4" s="159"/>
      <c r="R4" s="159"/>
      <c r="S4" s="159"/>
      <c r="T4" s="159"/>
      <c r="U4" s="159"/>
      <c r="V4" s="162">
        <f>AD24</f>
        <v>0</v>
      </c>
      <c r="W4" s="162"/>
      <c r="X4" s="162"/>
      <c r="Y4" s="162"/>
      <c r="Z4" s="162"/>
      <c r="AA4" s="162"/>
      <c r="AB4" s="164" t="s">
        <v>25</v>
      </c>
    </row>
    <row r="5" spans="1:45" ht="18" customHeight="1" x14ac:dyDescent="0.15">
      <c r="B5" s="18"/>
      <c r="C5" s="18"/>
      <c r="D5" s="18"/>
      <c r="E5" s="18"/>
      <c r="F5" s="18"/>
      <c r="G5" s="18"/>
      <c r="L5" s="4"/>
      <c r="M5" s="5"/>
      <c r="N5" s="5"/>
      <c r="O5" s="5"/>
      <c r="P5" s="160"/>
      <c r="Q5" s="161"/>
      <c r="R5" s="161"/>
      <c r="S5" s="161"/>
      <c r="T5" s="161"/>
      <c r="U5" s="161"/>
      <c r="V5" s="163"/>
      <c r="W5" s="163"/>
      <c r="X5" s="163"/>
      <c r="Y5" s="163"/>
      <c r="Z5" s="163"/>
      <c r="AA5" s="163"/>
      <c r="AB5" s="165"/>
    </row>
    <row r="6" spans="1:45" ht="18" customHeight="1" x14ac:dyDescent="0.15">
      <c r="B6" s="154" t="s">
        <v>13</v>
      </c>
      <c r="C6" s="154"/>
      <c r="D6" s="114" t="s">
        <v>10</v>
      </c>
      <c r="E6" s="114"/>
      <c r="F6" s="114"/>
      <c r="G6" s="114"/>
      <c r="H6" s="114"/>
      <c r="I6" s="156"/>
      <c r="J6" s="156"/>
      <c r="K6" s="156"/>
      <c r="L6" s="156"/>
      <c r="M6" s="17" t="s">
        <v>3</v>
      </c>
      <c r="P6" s="23" t="s">
        <v>24</v>
      </c>
      <c r="Q6" s="24"/>
      <c r="R6" s="24"/>
      <c r="S6" s="24"/>
      <c r="T6" s="24"/>
      <c r="U6" s="24"/>
      <c r="V6" s="166">
        <f>T24</f>
        <v>0</v>
      </c>
      <c r="W6" s="166"/>
      <c r="X6" s="166"/>
      <c r="Y6" s="166"/>
      <c r="Z6" s="166"/>
      <c r="AA6" s="166"/>
      <c r="AB6" s="25" t="s">
        <v>25</v>
      </c>
    </row>
    <row r="7" spans="1:45" ht="18" customHeight="1" thickBot="1" x14ac:dyDescent="0.2">
      <c r="B7" s="5"/>
      <c r="P7" s="20" t="s">
        <v>26</v>
      </c>
      <c r="Q7" s="21"/>
      <c r="R7" s="21"/>
      <c r="S7" s="21"/>
      <c r="T7" s="21"/>
      <c r="U7" s="21"/>
      <c r="V7" s="112">
        <f>Y24</f>
        <v>0</v>
      </c>
      <c r="W7" s="112"/>
      <c r="X7" s="112"/>
      <c r="Y7" s="112"/>
      <c r="Z7" s="112"/>
      <c r="AA7" s="112"/>
      <c r="AB7" s="22" t="s">
        <v>25</v>
      </c>
    </row>
    <row r="8" spans="1:45" ht="18" customHeight="1" thickTop="1" x14ac:dyDescent="0.15">
      <c r="B8" s="113" t="s">
        <v>21</v>
      </c>
      <c r="C8" s="113"/>
      <c r="D8" s="114" t="s">
        <v>32</v>
      </c>
      <c r="E8" s="114"/>
      <c r="F8" s="114"/>
      <c r="G8" s="114"/>
      <c r="H8" s="114"/>
      <c r="I8" s="115"/>
      <c r="J8" s="115"/>
      <c r="K8" s="115"/>
      <c r="L8" s="116" t="s">
        <v>22</v>
      </c>
      <c r="M8" s="116"/>
    </row>
    <row r="9" spans="1:45" ht="18" customHeight="1" x14ac:dyDescent="0.15">
      <c r="B9" s="5"/>
    </row>
    <row r="10" spans="1:45" ht="18" customHeight="1" x14ac:dyDescent="0.15">
      <c r="B10" s="61" t="s">
        <v>31</v>
      </c>
      <c r="C10" s="61"/>
      <c r="D10" s="62" t="s">
        <v>28</v>
      </c>
      <c r="E10" s="62"/>
      <c r="F10" s="62"/>
      <c r="G10" s="62"/>
      <c r="H10" s="62"/>
      <c r="I10" s="63">
        <f>AD24-AD37</f>
        <v>0</v>
      </c>
      <c r="J10" s="63"/>
      <c r="K10" s="63"/>
      <c r="L10" s="63"/>
      <c r="M10" s="48" t="s">
        <v>29</v>
      </c>
      <c r="N10" s="49"/>
      <c r="O10" s="49"/>
    </row>
    <row r="11" spans="1:45" ht="18" customHeight="1" x14ac:dyDescent="0.15">
      <c r="B11" s="46"/>
      <c r="C11" s="46"/>
      <c r="D11" s="47"/>
      <c r="E11" s="47"/>
      <c r="F11" s="47"/>
      <c r="G11" s="47"/>
      <c r="H11" s="47"/>
      <c r="I11" s="169" t="e">
        <f>(AD24-AD37)/AD37</f>
        <v>#DIV/0!</v>
      </c>
      <c r="J11" s="169"/>
      <c r="K11" s="169"/>
      <c r="L11" s="169"/>
      <c r="M11" s="50"/>
      <c r="N11" s="51"/>
      <c r="O11" s="51"/>
    </row>
    <row r="12" spans="1:45" s="45" customFormat="1" ht="18" customHeight="1" thickBot="1" x14ac:dyDescent="0.2">
      <c r="A12" s="5"/>
      <c r="B12" s="26"/>
      <c r="C12" s="26"/>
      <c r="D12" s="41"/>
      <c r="E12" s="41"/>
      <c r="F12" s="41"/>
      <c r="G12" s="41"/>
      <c r="H12" s="41"/>
      <c r="I12" s="42"/>
      <c r="J12" s="42"/>
      <c r="K12" s="42"/>
      <c r="L12" s="42"/>
      <c r="M12" s="43"/>
      <c r="N12" s="44"/>
      <c r="O12" s="4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ht="18" customHeight="1" x14ac:dyDescent="0.15">
      <c r="B13" s="94" t="s">
        <v>8</v>
      </c>
      <c r="C13" s="95"/>
      <c r="D13" s="95"/>
      <c r="E13" s="95"/>
      <c r="F13" s="95"/>
      <c r="G13" s="95"/>
      <c r="H13" s="95"/>
      <c r="I13" s="95"/>
      <c r="J13" s="96"/>
      <c r="K13" s="103" t="s">
        <v>20</v>
      </c>
      <c r="L13" s="104"/>
      <c r="M13" s="104"/>
      <c r="N13" s="105"/>
      <c r="O13" s="126" t="s">
        <v>7</v>
      </c>
      <c r="P13" s="127"/>
      <c r="Q13" s="127"/>
      <c r="R13" s="127"/>
      <c r="S13" s="128"/>
      <c r="T13" s="135" t="s">
        <v>16</v>
      </c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7"/>
    </row>
    <row r="14" spans="1:45" ht="18" customHeight="1" x14ac:dyDescent="0.15">
      <c r="B14" s="97"/>
      <c r="C14" s="98"/>
      <c r="D14" s="98"/>
      <c r="E14" s="98"/>
      <c r="F14" s="98"/>
      <c r="G14" s="98"/>
      <c r="H14" s="98"/>
      <c r="I14" s="98"/>
      <c r="J14" s="99"/>
      <c r="K14" s="106"/>
      <c r="L14" s="107"/>
      <c r="M14" s="107"/>
      <c r="N14" s="108"/>
      <c r="O14" s="129"/>
      <c r="P14" s="130"/>
      <c r="Q14" s="130"/>
      <c r="R14" s="130"/>
      <c r="S14" s="131"/>
      <c r="T14" s="138" t="s">
        <v>19</v>
      </c>
      <c r="U14" s="139"/>
      <c r="V14" s="139"/>
      <c r="W14" s="139"/>
      <c r="X14" s="140"/>
      <c r="Y14" s="141" t="s">
        <v>17</v>
      </c>
      <c r="Z14" s="139"/>
      <c r="AA14" s="139"/>
      <c r="AB14" s="139"/>
      <c r="AC14" s="140"/>
      <c r="AD14" s="141" t="s">
        <v>18</v>
      </c>
      <c r="AE14" s="139"/>
      <c r="AF14" s="139"/>
      <c r="AG14" s="139"/>
      <c r="AH14" s="142"/>
      <c r="AQ14" s="1"/>
      <c r="AR14" s="1"/>
      <c r="AS14" s="1"/>
    </row>
    <row r="15" spans="1:45" ht="18" customHeight="1" thickBot="1" x14ac:dyDescent="0.2">
      <c r="B15" s="100"/>
      <c r="C15" s="101"/>
      <c r="D15" s="101"/>
      <c r="E15" s="101"/>
      <c r="F15" s="101"/>
      <c r="G15" s="101"/>
      <c r="H15" s="101"/>
      <c r="I15" s="101"/>
      <c r="J15" s="102"/>
      <c r="K15" s="109"/>
      <c r="L15" s="110"/>
      <c r="M15" s="110"/>
      <c r="N15" s="111"/>
      <c r="O15" s="132"/>
      <c r="P15" s="133"/>
      <c r="Q15" s="133"/>
      <c r="R15" s="133"/>
      <c r="S15" s="134"/>
      <c r="T15" s="132" t="s">
        <v>14</v>
      </c>
      <c r="U15" s="133"/>
      <c r="V15" s="133"/>
      <c r="W15" s="133"/>
      <c r="X15" s="143"/>
      <c r="Y15" s="144" t="s">
        <v>27</v>
      </c>
      <c r="Z15" s="133"/>
      <c r="AA15" s="133"/>
      <c r="AB15" s="133"/>
      <c r="AC15" s="143"/>
      <c r="AD15" s="144" t="s">
        <v>15</v>
      </c>
      <c r="AE15" s="133"/>
      <c r="AF15" s="133"/>
      <c r="AG15" s="133"/>
      <c r="AH15" s="134"/>
      <c r="AQ15" s="1"/>
      <c r="AR15" s="1"/>
      <c r="AS15" s="1"/>
    </row>
    <row r="16" spans="1:45" ht="18" customHeight="1" x14ac:dyDescent="0.15">
      <c r="B16" s="88">
        <f>10*N4*IF($I$8="","1",$I$8)</f>
        <v>20</v>
      </c>
      <c r="C16" s="89"/>
      <c r="D16" s="89"/>
      <c r="E16" s="6" t="s">
        <v>1</v>
      </c>
      <c r="F16" s="6"/>
      <c r="G16" s="6"/>
      <c r="H16" s="6"/>
      <c r="I16" s="6"/>
      <c r="J16" s="7"/>
      <c r="K16" s="34"/>
      <c r="L16" s="178">
        <v>750</v>
      </c>
      <c r="M16" s="178"/>
      <c r="N16" s="35" t="s">
        <v>5</v>
      </c>
      <c r="O16" s="145">
        <f>IF($I$6&gt;$B$16,$B$16,$I$6)</f>
        <v>0</v>
      </c>
      <c r="P16" s="146"/>
      <c r="Q16" s="146"/>
      <c r="R16" s="146"/>
      <c r="S16" s="8" t="s">
        <v>3</v>
      </c>
      <c r="T16" s="147">
        <f>L16*I4*I8</f>
        <v>0</v>
      </c>
      <c r="U16" s="148"/>
      <c r="V16" s="149"/>
      <c r="W16" s="149"/>
      <c r="X16" s="7" t="s">
        <v>5</v>
      </c>
      <c r="Y16" s="79"/>
      <c r="Z16" s="80"/>
      <c r="AA16" s="80"/>
      <c r="AB16" s="80"/>
      <c r="AC16" s="150"/>
      <c r="AD16" s="79"/>
      <c r="AE16" s="80"/>
      <c r="AF16" s="80"/>
      <c r="AG16" s="80"/>
      <c r="AH16" s="81"/>
      <c r="AQ16" s="1"/>
      <c r="AR16" s="1"/>
      <c r="AS16" s="1"/>
    </row>
    <row r="17" spans="2:45" ht="18" customHeight="1" x14ac:dyDescent="0.15">
      <c r="B17" s="78">
        <f>$B$16+1</f>
        <v>21</v>
      </c>
      <c r="C17" s="52"/>
      <c r="D17" s="52"/>
      <c r="E17" s="9" t="s">
        <v>2</v>
      </c>
      <c r="F17" s="9"/>
      <c r="G17" s="52">
        <f>20*$N$4*$I$8</f>
        <v>0</v>
      </c>
      <c r="H17" s="52"/>
      <c r="I17" s="52"/>
      <c r="J17" s="10" t="s">
        <v>3</v>
      </c>
      <c r="K17" s="170" t="s">
        <v>6</v>
      </c>
      <c r="L17" s="167">
        <v>87</v>
      </c>
      <c r="M17" s="168"/>
      <c r="N17" s="36" t="s">
        <v>5</v>
      </c>
      <c r="O17" s="55">
        <f>IF($I$6&gt;$G$17,$G$17-$B$17+1,IF($I$6-$B$17+1&lt;0,0,$I$6-$B$17+1))</f>
        <v>0</v>
      </c>
      <c r="P17" s="56"/>
      <c r="Q17" s="56"/>
      <c r="R17" s="56"/>
      <c r="S17" s="11" t="s">
        <v>3</v>
      </c>
      <c r="T17" s="57">
        <f t="shared" ref="T17:T23" si="0">L17*O17</f>
        <v>0</v>
      </c>
      <c r="U17" s="58"/>
      <c r="V17" s="58"/>
      <c r="W17" s="58"/>
      <c r="X17" s="10" t="s">
        <v>5</v>
      </c>
      <c r="Y17" s="82"/>
      <c r="Z17" s="83"/>
      <c r="AA17" s="83"/>
      <c r="AB17" s="83"/>
      <c r="AC17" s="151"/>
      <c r="AD17" s="82"/>
      <c r="AE17" s="83"/>
      <c r="AF17" s="83"/>
      <c r="AG17" s="83"/>
      <c r="AH17" s="84"/>
      <c r="AQ17" s="1"/>
      <c r="AR17" s="1"/>
      <c r="AS17" s="1"/>
    </row>
    <row r="18" spans="2:45" ht="18" customHeight="1" x14ac:dyDescent="0.15">
      <c r="B18" s="78">
        <f>$G$17+1</f>
        <v>1</v>
      </c>
      <c r="C18" s="52"/>
      <c r="D18" s="52"/>
      <c r="E18" s="9" t="s">
        <v>2</v>
      </c>
      <c r="F18" s="9"/>
      <c r="G18" s="52">
        <f>30*$N$4*$I$8</f>
        <v>0</v>
      </c>
      <c r="H18" s="52"/>
      <c r="I18" s="52"/>
      <c r="J18" s="10" t="s">
        <v>3</v>
      </c>
      <c r="K18" s="171"/>
      <c r="L18" s="167">
        <v>114</v>
      </c>
      <c r="M18" s="168"/>
      <c r="N18" s="36" t="s">
        <v>5</v>
      </c>
      <c r="O18" s="55">
        <f>IF($I$6&gt;$G$18,$G$18-$B$18+1,IF($I$6-$B$18+1&lt;0,0,$I$6-$B$18+1))</f>
        <v>0</v>
      </c>
      <c r="P18" s="56"/>
      <c r="Q18" s="56"/>
      <c r="R18" s="56"/>
      <c r="S18" s="11" t="s">
        <v>3</v>
      </c>
      <c r="T18" s="57">
        <f t="shared" si="0"/>
        <v>0</v>
      </c>
      <c r="U18" s="58"/>
      <c r="V18" s="58"/>
      <c r="W18" s="58"/>
      <c r="X18" s="10" t="s">
        <v>5</v>
      </c>
      <c r="Y18" s="82"/>
      <c r="Z18" s="83"/>
      <c r="AA18" s="83"/>
      <c r="AB18" s="83"/>
      <c r="AC18" s="151"/>
      <c r="AD18" s="82"/>
      <c r="AE18" s="83"/>
      <c r="AF18" s="83"/>
      <c r="AG18" s="83"/>
      <c r="AH18" s="84"/>
      <c r="AQ18" s="1"/>
      <c r="AR18" s="1"/>
      <c r="AS18" s="1"/>
    </row>
    <row r="19" spans="2:45" ht="18" customHeight="1" x14ac:dyDescent="0.15">
      <c r="B19" s="78">
        <f>$G$18+1</f>
        <v>1</v>
      </c>
      <c r="C19" s="52"/>
      <c r="D19" s="52"/>
      <c r="E19" s="9" t="s">
        <v>2</v>
      </c>
      <c r="F19" s="9"/>
      <c r="G19" s="52">
        <f>100*$N$4*$I$8</f>
        <v>0</v>
      </c>
      <c r="H19" s="52"/>
      <c r="I19" s="52"/>
      <c r="J19" s="10" t="s">
        <v>3</v>
      </c>
      <c r="K19" s="171"/>
      <c r="L19" s="167">
        <v>146</v>
      </c>
      <c r="M19" s="168"/>
      <c r="N19" s="36" t="s">
        <v>5</v>
      </c>
      <c r="O19" s="55">
        <f>IF($I$6&gt;$G$19,$G$19-$B$19+1,IF($I$6-$B$19+1&lt;0,0,$I$6-$B$19+1))</f>
        <v>0</v>
      </c>
      <c r="P19" s="56"/>
      <c r="Q19" s="56"/>
      <c r="R19" s="56"/>
      <c r="S19" s="11" t="s">
        <v>3</v>
      </c>
      <c r="T19" s="57">
        <f t="shared" si="0"/>
        <v>0</v>
      </c>
      <c r="U19" s="58"/>
      <c r="V19" s="58"/>
      <c r="W19" s="58"/>
      <c r="X19" s="10" t="s">
        <v>5</v>
      </c>
      <c r="Y19" s="82"/>
      <c r="Z19" s="83"/>
      <c r="AA19" s="83"/>
      <c r="AB19" s="83"/>
      <c r="AC19" s="151"/>
      <c r="AD19" s="82"/>
      <c r="AE19" s="83"/>
      <c r="AF19" s="83"/>
      <c r="AG19" s="83"/>
      <c r="AH19" s="84"/>
      <c r="AQ19" s="1"/>
      <c r="AR19" s="1"/>
      <c r="AS19" s="1"/>
    </row>
    <row r="20" spans="2:45" ht="18" customHeight="1" x14ac:dyDescent="0.15">
      <c r="B20" s="78">
        <f>$G$19+1</f>
        <v>1</v>
      </c>
      <c r="C20" s="52"/>
      <c r="D20" s="52"/>
      <c r="E20" s="9" t="s">
        <v>2</v>
      </c>
      <c r="F20" s="9"/>
      <c r="G20" s="52">
        <f>200*$N$4*$I$8</f>
        <v>0</v>
      </c>
      <c r="H20" s="52"/>
      <c r="I20" s="52"/>
      <c r="J20" s="10" t="s">
        <v>3</v>
      </c>
      <c r="K20" s="171"/>
      <c r="L20" s="167">
        <v>177</v>
      </c>
      <c r="M20" s="168"/>
      <c r="N20" s="36" t="s">
        <v>5</v>
      </c>
      <c r="O20" s="55">
        <f>IF($I$6&gt;$G$20,$G$20-$B$20+1,IF($I$6-$B$20+1&lt;0,0,$I$6-$B$20+1))</f>
        <v>0</v>
      </c>
      <c r="P20" s="56"/>
      <c r="Q20" s="56"/>
      <c r="R20" s="56"/>
      <c r="S20" s="11" t="s">
        <v>3</v>
      </c>
      <c r="T20" s="57">
        <f t="shared" si="0"/>
        <v>0</v>
      </c>
      <c r="U20" s="58"/>
      <c r="V20" s="58"/>
      <c r="W20" s="58"/>
      <c r="X20" s="10" t="s">
        <v>5</v>
      </c>
      <c r="Y20" s="82"/>
      <c r="Z20" s="83"/>
      <c r="AA20" s="83"/>
      <c r="AB20" s="83"/>
      <c r="AC20" s="151"/>
      <c r="AD20" s="82"/>
      <c r="AE20" s="83"/>
      <c r="AF20" s="83"/>
      <c r="AG20" s="83"/>
      <c r="AH20" s="84"/>
      <c r="AQ20" s="1"/>
      <c r="AR20" s="1"/>
      <c r="AS20" s="1"/>
    </row>
    <row r="21" spans="2:45" ht="18" customHeight="1" x14ac:dyDescent="0.15">
      <c r="B21" s="78">
        <f>$G$20+1</f>
        <v>1</v>
      </c>
      <c r="C21" s="52"/>
      <c r="D21" s="52"/>
      <c r="E21" s="9" t="s">
        <v>2</v>
      </c>
      <c r="F21" s="9"/>
      <c r="G21" s="52">
        <f>1000*$N$4*$I$8</f>
        <v>0</v>
      </c>
      <c r="H21" s="52"/>
      <c r="I21" s="52"/>
      <c r="J21" s="10" t="s">
        <v>3</v>
      </c>
      <c r="K21" s="171"/>
      <c r="L21" s="167">
        <v>203</v>
      </c>
      <c r="M21" s="168"/>
      <c r="N21" s="36" t="s">
        <v>5</v>
      </c>
      <c r="O21" s="55">
        <f>IF($I$6&gt;$G$21,$G$21-$B$21+1,IF($I$6-$B$21+1&lt;0,0,$I$6-$B$21+1))</f>
        <v>0</v>
      </c>
      <c r="P21" s="56"/>
      <c r="Q21" s="56"/>
      <c r="R21" s="56"/>
      <c r="S21" s="11" t="s">
        <v>3</v>
      </c>
      <c r="T21" s="57">
        <f t="shared" si="0"/>
        <v>0</v>
      </c>
      <c r="U21" s="58"/>
      <c r="V21" s="58"/>
      <c r="W21" s="58"/>
      <c r="X21" s="10" t="s">
        <v>5</v>
      </c>
      <c r="Y21" s="82"/>
      <c r="Z21" s="83"/>
      <c r="AA21" s="83"/>
      <c r="AB21" s="83"/>
      <c r="AC21" s="151"/>
      <c r="AD21" s="82"/>
      <c r="AE21" s="83"/>
      <c r="AF21" s="83"/>
      <c r="AG21" s="83"/>
      <c r="AH21" s="84"/>
      <c r="AQ21" s="1"/>
      <c r="AR21" s="1"/>
      <c r="AS21" s="1"/>
    </row>
    <row r="22" spans="2:45" ht="18" customHeight="1" x14ac:dyDescent="0.15">
      <c r="B22" s="78">
        <f>$G$21+1</f>
        <v>1</v>
      </c>
      <c r="C22" s="52"/>
      <c r="D22" s="52"/>
      <c r="E22" s="9" t="s">
        <v>2</v>
      </c>
      <c r="F22" s="9"/>
      <c r="G22" s="52">
        <f>5000*$N$4*$I$8</f>
        <v>0</v>
      </c>
      <c r="H22" s="52"/>
      <c r="I22" s="52"/>
      <c r="J22" s="10" t="s">
        <v>3</v>
      </c>
      <c r="K22" s="171"/>
      <c r="L22" s="167">
        <v>232</v>
      </c>
      <c r="M22" s="168"/>
      <c r="N22" s="36" t="s">
        <v>5</v>
      </c>
      <c r="O22" s="55">
        <f>IF($I$6&gt;$G$22,$G$22-$B$22+1,IF($I$6-$B$22+1&lt;0,0,$I$6-$B$22+1))</f>
        <v>0</v>
      </c>
      <c r="P22" s="56"/>
      <c r="Q22" s="56"/>
      <c r="R22" s="56"/>
      <c r="S22" s="11" t="s">
        <v>3</v>
      </c>
      <c r="T22" s="57">
        <f t="shared" si="0"/>
        <v>0</v>
      </c>
      <c r="U22" s="58"/>
      <c r="V22" s="58"/>
      <c r="W22" s="58"/>
      <c r="X22" s="10" t="s">
        <v>5</v>
      </c>
      <c r="Y22" s="82"/>
      <c r="Z22" s="83"/>
      <c r="AA22" s="83"/>
      <c r="AB22" s="83"/>
      <c r="AC22" s="151"/>
      <c r="AD22" s="82"/>
      <c r="AE22" s="83"/>
      <c r="AF22" s="83"/>
      <c r="AG22" s="83"/>
      <c r="AH22" s="84"/>
      <c r="AQ22" s="1"/>
      <c r="AR22" s="1"/>
      <c r="AS22" s="1"/>
    </row>
    <row r="23" spans="2:45" ht="18" customHeight="1" thickBot="1" x14ac:dyDescent="0.2">
      <c r="B23" s="64">
        <f>$G$22+1</f>
        <v>1</v>
      </c>
      <c r="C23" s="65"/>
      <c r="D23" s="65"/>
      <c r="E23" s="12" t="s">
        <v>4</v>
      </c>
      <c r="F23" s="12"/>
      <c r="G23" s="12"/>
      <c r="H23" s="12"/>
      <c r="I23" s="12"/>
      <c r="J23" s="13"/>
      <c r="K23" s="172"/>
      <c r="L23" s="176">
        <v>265</v>
      </c>
      <c r="M23" s="177"/>
      <c r="N23" s="37" t="s">
        <v>5</v>
      </c>
      <c r="O23" s="68">
        <f>IF(I6-B23+1&lt;0,0,I6-B23+1)</f>
        <v>0</v>
      </c>
      <c r="P23" s="69"/>
      <c r="Q23" s="69"/>
      <c r="R23" s="69"/>
      <c r="S23" s="14" t="s">
        <v>3</v>
      </c>
      <c r="T23" s="70">
        <f t="shared" si="0"/>
        <v>0</v>
      </c>
      <c r="U23" s="71"/>
      <c r="V23" s="71"/>
      <c r="W23" s="71"/>
      <c r="X23" s="15" t="s">
        <v>5</v>
      </c>
      <c r="Y23" s="85"/>
      <c r="Z23" s="86"/>
      <c r="AA23" s="86"/>
      <c r="AB23" s="86"/>
      <c r="AC23" s="152"/>
      <c r="AD23" s="85"/>
      <c r="AE23" s="86"/>
      <c r="AF23" s="86"/>
      <c r="AG23" s="86"/>
      <c r="AH23" s="87"/>
      <c r="AQ23" s="1"/>
      <c r="AR23" s="1"/>
      <c r="AS23" s="1"/>
    </row>
    <row r="24" spans="2:45" ht="18" customHeight="1" thickTop="1" thickBot="1" x14ac:dyDescent="0.2">
      <c r="B24" s="72" t="s">
        <v>11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>
        <f>SUM(O16:R23)</f>
        <v>0</v>
      </c>
      <c r="P24" s="76"/>
      <c r="Q24" s="76"/>
      <c r="R24" s="76"/>
      <c r="S24" s="16" t="s">
        <v>3</v>
      </c>
      <c r="T24" s="175">
        <f>SUM(T16:W23)</f>
        <v>0</v>
      </c>
      <c r="U24" s="174"/>
      <c r="V24" s="174"/>
      <c r="W24" s="174"/>
      <c r="X24" s="28" t="s">
        <v>5</v>
      </c>
      <c r="Y24" s="173">
        <f>ROUNDDOWN(T24*0.1,0)</f>
        <v>0</v>
      </c>
      <c r="Z24" s="174"/>
      <c r="AA24" s="174"/>
      <c r="AB24" s="174"/>
      <c r="AC24" s="29" t="s">
        <v>5</v>
      </c>
      <c r="AD24" s="173">
        <f>T24+Y24</f>
        <v>0</v>
      </c>
      <c r="AE24" s="174"/>
      <c r="AF24" s="174"/>
      <c r="AG24" s="174"/>
      <c r="AH24" s="27" t="s">
        <v>5</v>
      </c>
      <c r="AQ24" s="1"/>
      <c r="AR24" s="1"/>
      <c r="AS24" s="1"/>
    </row>
    <row r="25" spans="2:45" ht="15" thickBot="1" x14ac:dyDescent="0.2"/>
    <row r="26" spans="2:45" ht="18" customHeight="1" x14ac:dyDescent="0.15">
      <c r="B26" s="94" t="s">
        <v>8</v>
      </c>
      <c r="C26" s="95"/>
      <c r="D26" s="95"/>
      <c r="E26" s="95"/>
      <c r="F26" s="95"/>
      <c r="G26" s="95"/>
      <c r="H26" s="95"/>
      <c r="I26" s="95"/>
      <c r="J26" s="96"/>
      <c r="K26" s="117" t="s">
        <v>30</v>
      </c>
      <c r="L26" s="118"/>
      <c r="M26" s="118"/>
      <c r="N26" s="119"/>
      <c r="O26" s="126" t="s">
        <v>7</v>
      </c>
      <c r="P26" s="127"/>
      <c r="Q26" s="127"/>
      <c r="R26" s="127"/>
      <c r="S26" s="128"/>
      <c r="T26" s="135" t="s">
        <v>16</v>
      </c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7"/>
    </row>
    <row r="27" spans="2:45" ht="18" customHeight="1" x14ac:dyDescent="0.15">
      <c r="B27" s="97"/>
      <c r="C27" s="98"/>
      <c r="D27" s="98"/>
      <c r="E27" s="98"/>
      <c r="F27" s="98"/>
      <c r="G27" s="98"/>
      <c r="H27" s="98"/>
      <c r="I27" s="98"/>
      <c r="J27" s="99"/>
      <c r="K27" s="120"/>
      <c r="L27" s="121"/>
      <c r="M27" s="121"/>
      <c r="N27" s="122"/>
      <c r="O27" s="129"/>
      <c r="P27" s="130"/>
      <c r="Q27" s="130"/>
      <c r="R27" s="130"/>
      <c r="S27" s="131"/>
      <c r="T27" s="138" t="s">
        <v>19</v>
      </c>
      <c r="U27" s="139"/>
      <c r="V27" s="139"/>
      <c r="W27" s="139"/>
      <c r="X27" s="140"/>
      <c r="Y27" s="141" t="s">
        <v>17</v>
      </c>
      <c r="Z27" s="139"/>
      <c r="AA27" s="139"/>
      <c r="AB27" s="139"/>
      <c r="AC27" s="140"/>
      <c r="AD27" s="141" t="s">
        <v>18</v>
      </c>
      <c r="AE27" s="139"/>
      <c r="AF27" s="139"/>
      <c r="AG27" s="139"/>
      <c r="AH27" s="142"/>
      <c r="AQ27" s="1"/>
      <c r="AR27" s="1"/>
      <c r="AS27" s="1"/>
    </row>
    <row r="28" spans="2:45" ht="18" customHeight="1" thickBot="1" x14ac:dyDescent="0.2">
      <c r="B28" s="100"/>
      <c r="C28" s="101"/>
      <c r="D28" s="101"/>
      <c r="E28" s="101"/>
      <c r="F28" s="101"/>
      <c r="G28" s="101"/>
      <c r="H28" s="101"/>
      <c r="I28" s="101"/>
      <c r="J28" s="102"/>
      <c r="K28" s="123"/>
      <c r="L28" s="124"/>
      <c r="M28" s="124"/>
      <c r="N28" s="125"/>
      <c r="O28" s="132"/>
      <c r="P28" s="133"/>
      <c r="Q28" s="133"/>
      <c r="R28" s="133"/>
      <c r="S28" s="134"/>
      <c r="T28" s="132" t="s">
        <v>14</v>
      </c>
      <c r="U28" s="133"/>
      <c r="V28" s="133"/>
      <c r="W28" s="133"/>
      <c r="X28" s="143"/>
      <c r="Y28" s="144" t="s">
        <v>27</v>
      </c>
      <c r="Z28" s="133"/>
      <c r="AA28" s="133"/>
      <c r="AB28" s="133"/>
      <c r="AC28" s="143"/>
      <c r="AD28" s="144" t="s">
        <v>15</v>
      </c>
      <c r="AE28" s="133"/>
      <c r="AF28" s="133"/>
      <c r="AG28" s="133"/>
      <c r="AH28" s="134"/>
      <c r="AQ28" s="1"/>
      <c r="AR28" s="1"/>
      <c r="AS28" s="1"/>
    </row>
    <row r="29" spans="2:45" ht="18" customHeight="1" x14ac:dyDescent="0.15">
      <c r="B29" s="88">
        <f>10*N4*IF($I$8="","1",$I$8)</f>
        <v>20</v>
      </c>
      <c r="C29" s="89"/>
      <c r="D29" s="89"/>
      <c r="E29" s="6" t="s">
        <v>1</v>
      </c>
      <c r="F29" s="6"/>
      <c r="G29" s="6"/>
      <c r="H29" s="6"/>
      <c r="I29" s="6"/>
      <c r="J29" s="7"/>
      <c r="K29" s="30"/>
      <c r="L29" s="90">
        <v>600</v>
      </c>
      <c r="M29" s="90"/>
      <c r="N29" s="31" t="s">
        <v>5</v>
      </c>
      <c r="O29" s="145">
        <f>IF($I$6&gt;$B$16,$B$16,$I$6)</f>
        <v>0</v>
      </c>
      <c r="P29" s="146"/>
      <c r="Q29" s="146"/>
      <c r="R29" s="146"/>
      <c r="S29" s="8" t="s">
        <v>3</v>
      </c>
      <c r="T29" s="147">
        <f>L29*I4*I8</f>
        <v>0</v>
      </c>
      <c r="U29" s="148"/>
      <c r="V29" s="149"/>
      <c r="W29" s="149"/>
      <c r="X29" s="7" t="s">
        <v>5</v>
      </c>
      <c r="Y29" s="79"/>
      <c r="Z29" s="80"/>
      <c r="AA29" s="80"/>
      <c r="AB29" s="80"/>
      <c r="AC29" s="150"/>
      <c r="AD29" s="79"/>
      <c r="AE29" s="80"/>
      <c r="AF29" s="80"/>
      <c r="AG29" s="80"/>
      <c r="AH29" s="81"/>
      <c r="AQ29" s="1"/>
      <c r="AR29" s="1"/>
      <c r="AS29" s="1"/>
    </row>
    <row r="30" spans="2:45" ht="18" customHeight="1" x14ac:dyDescent="0.15">
      <c r="B30" s="78">
        <f>$B$16+1</f>
        <v>21</v>
      </c>
      <c r="C30" s="52"/>
      <c r="D30" s="52"/>
      <c r="E30" s="9" t="s">
        <v>2</v>
      </c>
      <c r="F30" s="9"/>
      <c r="G30" s="52">
        <f>20*$N$4*$I$8</f>
        <v>0</v>
      </c>
      <c r="H30" s="52"/>
      <c r="I30" s="52"/>
      <c r="J30" s="10" t="s">
        <v>3</v>
      </c>
      <c r="K30" s="91" t="s">
        <v>6</v>
      </c>
      <c r="L30" s="53">
        <v>67</v>
      </c>
      <c r="M30" s="54"/>
      <c r="N30" s="32" t="s">
        <v>5</v>
      </c>
      <c r="O30" s="55">
        <f>IF($I$6&gt;$G$17,$G$17-$B$17+1,IF($I$6-$B$17+1&lt;0,0,$I$6-$B$17+1))</f>
        <v>0</v>
      </c>
      <c r="P30" s="56"/>
      <c r="Q30" s="56"/>
      <c r="R30" s="56"/>
      <c r="S30" s="11" t="s">
        <v>3</v>
      </c>
      <c r="T30" s="57">
        <f t="shared" ref="T30:T36" si="1">L30*O30</f>
        <v>0</v>
      </c>
      <c r="U30" s="58"/>
      <c r="V30" s="58"/>
      <c r="W30" s="58"/>
      <c r="X30" s="10" t="s">
        <v>5</v>
      </c>
      <c r="Y30" s="82"/>
      <c r="Z30" s="83"/>
      <c r="AA30" s="83"/>
      <c r="AB30" s="83"/>
      <c r="AC30" s="151"/>
      <c r="AD30" s="82"/>
      <c r="AE30" s="83"/>
      <c r="AF30" s="83"/>
      <c r="AG30" s="83"/>
      <c r="AH30" s="84"/>
      <c r="AQ30" s="1"/>
      <c r="AR30" s="1"/>
      <c r="AS30" s="1"/>
    </row>
    <row r="31" spans="2:45" ht="18" customHeight="1" x14ac:dyDescent="0.15">
      <c r="B31" s="78">
        <f>$G$17+1</f>
        <v>1</v>
      </c>
      <c r="C31" s="52"/>
      <c r="D31" s="52"/>
      <c r="E31" s="9" t="s">
        <v>2</v>
      </c>
      <c r="F31" s="9"/>
      <c r="G31" s="52">
        <f>30*$N$4*$I$8</f>
        <v>0</v>
      </c>
      <c r="H31" s="52"/>
      <c r="I31" s="52"/>
      <c r="J31" s="10" t="s">
        <v>3</v>
      </c>
      <c r="K31" s="92"/>
      <c r="L31" s="53">
        <v>91</v>
      </c>
      <c r="M31" s="54"/>
      <c r="N31" s="32" t="s">
        <v>5</v>
      </c>
      <c r="O31" s="55">
        <f>IF($I$6&gt;$G$18,$G$18-$B$18+1,IF($I$6-$B$18+1&lt;0,0,$I$6-$B$18+1))</f>
        <v>0</v>
      </c>
      <c r="P31" s="56"/>
      <c r="Q31" s="56"/>
      <c r="R31" s="56"/>
      <c r="S31" s="11" t="s">
        <v>3</v>
      </c>
      <c r="T31" s="57">
        <f t="shared" si="1"/>
        <v>0</v>
      </c>
      <c r="U31" s="58"/>
      <c r="V31" s="58"/>
      <c r="W31" s="58"/>
      <c r="X31" s="10" t="s">
        <v>5</v>
      </c>
      <c r="Y31" s="82"/>
      <c r="Z31" s="83"/>
      <c r="AA31" s="83"/>
      <c r="AB31" s="83"/>
      <c r="AC31" s="151"/>
      <c r="AD31" s="82"/>
      <c r="AE31" s="83"/>
      <c r="AF31" s="83"/>
      <c r="AG31" s="83"/>
      <c r="AH31" s="84"/>
      <c r="AQ31" s="1"/>
      <c r="AR31" s="1"/>
      <c r="AS31" s="1"/>
    </row>
    <row r="32" spans="2:45" ht="18" customHeight="1" x14ac:dyDescent="0.15">
      <c r="B32" s="78">
        <f>$G$18+1</f>
        <v>1</v>
      </c>
      <c r="C32" s="52"/>
      <c r="D32" s="52"/>
      <c r="E32" s="9" t="s">
        <v>2</v>
      </c>
      <c r="F32" s="9"/>
      <c r="G32" s="52">
        <f>100*$N$4*$I$8</f>
        <v>0</v>
      </c>
      <c r="H32" s="52"/>
      <c r="I32" s="52"/>
      <c r="J32" s="10" t="s">
        <v>3</v>
      </c>
      <c r="K32" s="92"/>
      <c r="L32" s="53">
        <v>118</v>
      </c>
      <c r="M32" s="54"/>
      <c r="N32" s="32" t="s">
        <v>5</v>
      </c>
      <c r="O32" s="55">
        <f>IF($I$6&gt;$G$19,$G$19-$B$19+1,IF($I$6-$B$19+1&lt;0,0,$I$6-$B$19+1))</f>
        <v>0</v>
      </c>
      <c r="P32" s="56"/>
      <c r="Q32" s="56"/>
      <c r="R32" s="56"/>
      <c r="S32" s="11" t="s">
        <v>3</v>
      </c>
      <c r="T32" s="57">
        <f t="shared" si="1"/>
        <v>0</v>
      </c>
      <c r="U32" s="58"/>
      <c r="V32" s="58"/>
      <c r="W32" s="58"/>
      <c r="X32" s="10" t="s">
        <v>5</v>
      </c>
      <c r="Y32" s="82"/>
      <c r="Z32" s="83"/>
      <c r="AA32" s="83"/>
      <c r="AB32" s="83"/>
      <c r="AC32" s="151"/>
      <c r="AD32" s="82"/>
      <c r="AE32" s="83"/>
      <c r="AF32" s="83"/>
      <c r="AG32" s="83"/>
      <c r="AH32" s="84"/>
      <c r="AQ32" s="1"/>
      <c r="AR32" s="1"/>
      <c r="AS32" s="1"/>
    </row>
    <row r="33" spans="2:45" ht="18" customHeight="1" x14ac:dyDescent="0.15">
      <c r="B33" s="78">
        <f>$G$19+1</f>
        <v>1</v>
      </c>
      <c r="C33" s="52"/>
      <c r="D33" s="52"/>
      <c r="E33" s="9" t="s">
        <v>2</v>
      </c>
      <c r="F33" s="9"/>
      <c r="G33" s="52">
        <f>200*$N$4*$I$8</f>
        <v>0</v>
      </c>
      <c r="H33" s="52"/>
      <c r="I33" s="52"/>
      <c r="J33" s="10" t="s">
        <v>3</v>
      </c>
      <c r="K33" s="92"/>
      <c r="L33" s="53">
        <v>145</v>
      </c>
      <c r="M33" s="54"/>
      <c r="N33" s="32" t="s">
        <v>5</v>
      </c>
      <c r="O33" s="55">
        <f>IF($I$6&gt;$G$20,$G$20-$B$20+1,IF($I$6-$B$20+1&lt;0,0,$I$6-$B$20+1))</f>
        <v>0</v>
      </c>
      <c r="P33" s="56"/>
      <c r="Q33" s="56"/>
      <c r="R33" s="56"/>
      <c r="S33" s="11" t="s">
        <v>3</v>
      </c>
      <c r="T33" s="57">
        <f t="shared" si="1"/>
        <v>0</v>
      </c>
      <c r="U33" s="58"/>
      <c r="V33" s="58"/>
      <c r="W33" s="58"/>
      <c r="X33" s="10" t="s">
        <v>5</v>
      </c>
      <c r="Y33" s="82"/>
      <c r="Z33" s="83"/>
      <c r="AA33" s="83"/>
      <c r="AB33" s="83"/>
      <c r="AC33" s="151"/>
      <c r="AD33" s="82"/>
      <c r="AE33" s="83"/>
      <c r="AF33" s="83"/>
      <c r="AG33" s="83"/>
      <c r="AH33" s="84"/>
      <c r="AQ33" s="1"/>
      <c r="AR33" s="1"/>
      <c r="AS33" s="1"/>
    </row>
    <row r="34" spans="2:45" ht="18" customHeight="1" x14ac:dyDescent="0.15">
      <c r="B34" s="78">
        <f>$G$20+1</f>
        <v>1</v>
      </c>
      <c r="C34" s="52"/>
      <c r="D34" s="52"/>
      <c r="E34" s="9" t="s">
        <v>2</v>
      </c>
      <c r="F34" s="9"/>
      <c r="G34" s="52">
        <f>1000*$N$4*$I$8</f>
        <v>0</v>
      </c>
      <c r="H34" s="52"/>
      <c r="I34" s="52"/>
      <c r="J34" s="10" t="s">
        <v>3</v>
      </c>
      <c r="K34" s="92"/>
      <c r="L34" s="53">
        <v>168</v>
      </c>
      <c r="M34" s="54"/>
      <c r="N34" s="32" t="s">
        <v>5</v>
      </c>
      <c r="O34" s="55">
        <f>IF($I$6&gt;$G$21,$G$21-$B$21+1,IF($I$6-$B$21+1&lt;0,0,$I$6-$B$21+1))</f>
        <v>0</v>
      </c>
      <c r="P34" s="56"/>
      <c r="Q34" s="56"/>
      <c r="R34" s="56"/>
      <c r="S34" s="11" t="s">
        <v>3</v>
      </c>
      <c r="T34" s="57">
        <f t="shared" si="1"/>
        <v>0</v>
      </c>
      <c r="U34" s="58"/>
      <c r="V34" s="58"/>
      <c r="W34" s="58"/>
      <c r="X34" s="10" t="s">
        <v>5</v>
      </c>
      <c r="Y34" s="82"/>
      <c r="Z34" s="83"/>
      <c r="AA34" s="83"/>
      <c r="AB34" s="83"/>
      <c r="AC34" s="151"/>
      <c r="AD34" s="82"/>
      <c r="AE34" s="83"/>
      <c r="AF34" s="83"/>
      <c r="AG34" s="83"/>
      <c r="AH34" s="84"/>
      <c r="AQ34" s="1"/>
      <c r="AR34" s="1"/>
      <c r="AS34" s="1"/>
    </row>
    <row r="35" spans="2:45" ht="18" customHeight="1" x14ac:dyDescent="0.15">
      <c r="B35" s="78">
        <f>$G$21+1</f>
        <v>1</v>
      </c>
      <c r="C35" s="52"/>
      <c r="D35" s="52"/>
      <c r="E35" s="9" t="s">
        <v>2</v>
      </c>
      <c r="F35" s="9"/>
      <c r="G35" s="52">
        <f>5000*$N$4*$I$8</f>
        <v>0</v>
      </c>
      <c r="H35" s="52"/>
      <c r="I35" s="52"/>
      <c r="J35" s="10" t="s">
        <v>3</v>
      </c>
      <c r="K35" s="92"/>
      <c r="L35" s="53">
        <v>199</v>
      </c>
      <c r="M35" s="54"/>
      <c r="N35" s="32" t="s">
        <v>5</v>
      </c>
      <c r="O35" s="55">
        <f>IF($I$6&gt;$G$22,$G$22-$B$22+1,IF($I$6-$B$22+1&lt;0,0,$I$6-$B$22+1))</f>
        <v>0</v>
      </c>
      <c r="P35" s="56"/>
      <c r="Q35" s="56"/>
      <c r="R35" s="56"/>
      <c r="S35" s="11" t="s">
        <v>3</v>
      </c>
      <c r="T35" s="57">
        <f t="shared" si="1"/>
        <v>0</v>
      </c>
      <c r="U35" s="58"/>
      <c r="V35" s="58"/>
      <c r="W35" s="58"/>
      <c r="X35" s="10" t="s">
        <v>5</v>
      </c>
      <c r="Y35" s="82"/>
      <c r="Z35" s="83"/>
      <c r="AA35" s="83"/>
      <c r="AB35" s="83"/>
      <c r="AC35" s="151"/>
      <c r="AD35" s="82"/>
      <c r="AE35" s="83"/>
      <c r="AF35" s="83"/>
      <c r="AG35" s="83"/>
      <c r="AH35" s="84"/>
      <c r="AQ35" s="1"/>
      <c r="AR35" s="1"/>
      <c r="AS35" s="1"/>
    </row>
    <row r="36" spans="2:45" ht="18" customHeight="1" thickBot="1" x14ac:dyDescent="0.2">
      <c r="B36" s="64">
        <f>$G$22+1</f>
        <v>1</v>
      </c>
      <c r="C36" s="65"/>
      <c r="D36" s="65"/>
      <c r="E36" s="12" t="s">
        <v>4</v>
      </c>
      <c r="F36" s="12"/>
      <c r="G36" s="12"/>
      <c r="H36" s="12"/>
      <c r="I36" s="12"/>
      <c r="J36" s="13"/>
      <c r="K36" s="93"/>
      <c r="L36" s="66">
        <v>237</v>
      </c>
      <c r="M36" s="67"/>
      <c r="N36" s="33" t="s">
        <v>5</v>
      </c>
      <c r="O36" s="68">
        <f>IF(I6-B23+1&lt;0,0,I6-B23+1)</f>
        <v>0</v>
      </c>
      <c r="P36" s="69"/>
      <c r="Q36" s="69"/>
      <c r="R36" s="69"/>
      <c r="S36" s="14" t="s">
        <v>3</v>
      </c>
      <c r="T36" s="70">
        <f t="shared" si="1"/>
        <v>0</v>
      </c>
      <c r="U36" s="71"/>
      <c r="V36" s="71"/>
      <c r="W36" s="71"/>
      <c r="X36" s="15" t="s">
        <v>5</v>
      </c>
      <c r="Y36" s="85"/>
      <c r="Z36" s="86"/>
      <c r="AA36" s="86"/>
      <c r="AB36" s="86"/>
      <c r="AC36" s="152"/>
      <c r="AD36" s="85"/>
      <c r="AE36" s="86"/>
      <c r="AF36" s="86"/>
      <c r="AG36" s="86"/>
      <c r="AH36" s="87"/>
      <c r="AQ36" s="1"/>
      <c r="AR36" s="1"/>
      <c r="AS36" s="1"/>
    </row>
    <row r="37" spans="2:45" ht="18" customHeight="1" thickTop="1" thickBot="1" x14ac:dyDescent="0.2">
      <c r="B37" s="72" t="s">
        <v>11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75">
        <f>SUM(O29:R36)</f>
        <v>0</v>
      </c>
      <c r="P37" s="76"/>
      <c r="Q37" s="76"/>
      <c r="R37" s="76"/>
      <c r="S37" s="16" t="s">
        <v>3</v>
      </c>
      <c r="T37" s="77">
        <f>SUM(T29:W36)</f>
        <v>0</v>
      </c>
      <c r="U37" s="60"/>
      <c r="V37" s="60"/>
      <c r="W37" s="60"/>
      <c r="X37" s="38" t="s">
        <v>5</v>
      </c>
      <c r="Y37" s="59">
        <f>ROUNDDOWN(T37*0.1,0)</f>
        <v>0</v>
      </c>
      <c r="Z37" s="60"/>
      <c r="AA37" s="60"/>
      <c r="AB37" s="60"/>
      <c r="AC37" s="39" t="s">
        <v>5</v>
      </c>
      <c r="AD37" s="59">
        <f>T37+Y37</f>
        <v>0</v>
      </c>
      <c r="AE37" s="60"/>
      <c r="AF37" s="60"/>
      <c r="AG37" s="60"/>
      <c r="AH37" s="40" t="s">
        <v>5</v>
      </c>
      <c r="AQ37" s="1"/>
      <c r="AR37" s="1"/>
      <c r="AS37" s="1"/>
    </row>
  </sheetData>
  <mergeCells count="133">
    <mergeCell ref="Y24:AB24"/>
    <mergeCell ref="AD24:AG24"/>
    <mergeCell ref="T18:W18"/>
    <mergeCell ref="AD16:AH23"/>
    <mergeCell ref="G17:I17"/>
    <mergeCell ref="B24:N24"/>
    <mergeCell ref="O24:R24"/>
    <mergeCell ref="T24:W24"/>
    <mergeCell ref="B23:D23"/>
    <mergeCell ref="L23:M23"/>
    <mergeCell ref="B21:D21"/>
    <mergeCell ref="G21:I21"/>
    <mergeCell ref="L21:M21"/>
    <mergeCell ref="B20:D20"/>
    <mergeCell ref="G20:I20"/>
    <mergeCell ref="L20:M20"/>
    <mergeCell ref="B16:D16"/>
    <mergeCell ref="L16:M16"/>
    <mergeCell ref="G22:I22"/>
    <mergeCell ref="L22:M22"/>
    <mergeCell ref="O22:R22"/>
    <mergeCell ref="O17:R17"/>
    <mergeCell ref="T17:W17"/>
    <mergeCell ref="B18:D18"/>
    <mergeCell ref="I11:L11"/>
    <mergeCell ref="T19:W19"/>
    <mergeCell ref="K17:K23"/>
    <mergeCell ref="L17:M17"/>
    <mergeCell ref="G18:I18"/>
    <mergeCell ref="L18:M18"/>
    <mergeCell ref="O21:R21"/>
    <mergeCell ref="T21:W21"/>
    <mergeCell ref="O18:R18"/>
    <mergeCell ref="O20:R20"/>
    <mergeCell ref="T13:AH13"/>
    <mergeCell ref="T14:X14"/>
    <mergeCell ref="Y14:AC14"/>
    <mergeCell ref="AD14:AH14"/>
    <mergeCell ref="T15:X15"/>
    <mergeCell ref="Y15:AC15"/>
    <mergeCell ref="AD15:AH15"/>
    <mergeCell ref="O13:S15"/>
    <mergeCell ref="O16:R16"/>
    <mergeCell ref="T16:W16"/>
    <mergeCell ref="Y16:AC23"/>
    <mergeCell ref="T20:W20"/>
    <mergeCell ref="T22:W22"/>
    <mergeCell ref="O23:R23"/>
    <mergeCell ref="T23:W23"/>
    <mergeCell ref="B22:D22"/>
    <mergeCell ref="O29:R29"/>
    <mergeCell ref="T29:W29"/>
    <mergeCell ref="Y29:AC36"/>
    <mergeCell ref="T32:W32"/>
    <mergeCell ref="B33:D33"/>
    <mergeCell ref="B1:AH2"/>
    <mergeCell ref="B4:C4"/>
    <mergeCell ref="D4:H4"/>
    <mergeCell ref="I4:J4"/>
    <mergeCell ref="B6:C6"/>
    <mergeCell ref="D6:H6"/>
    <mergeCell ref="I6:L6"/>
    <mergeCell ref="K4:L4"/>
    <mergeCell ref="P4:U5"/>
    <mergeCell ref="V4:AA5"/>
    <mergeCell ref="AB4:AB5"/>
    <mergeCell ref="V6:AA6"/>
    <mergeCell ref="B17:D17"/>
    <mergeCell ref="B19:D19"/>
    <mergeCell ref="G19:I19"/>
    <mergeCell ref="L19:M19"/>
    <mergeCell ref="O19:R19"/>
    <mergeCell ref="B13:J15"/>
    <mergeCell ref="K13:N15"/>
    <mergeCell ref="B34:D34"/>
    <mergeCell ref="G34:I34"/>
    <mergeCell ref="L34:M34"/>
    <mergeCell ref="O34:R34"/>
    <mergeCell ref="T34:W34"/>
    <mergeCell ref="V7:AA7"/>
    <mergeCell ref="B8:C8"/>
    <mergeCell ref="D8:H8"/>
    <mergeCell ref="I8:K8"/>
    <mergeCell ref="L8:M8"/>
    <mergeCell ref="L32:M32"/>
    <mergeCell ref="B26:J28"/>
    <mergeCell ref="K26:N28"/>
    <mergeCell ref="O26:S28"/>
    <mergeCell ref="T26:AH26"/>
    <mergeCell ref="T27:X27"/>
    <mergeCell ref="Y27:AC27"/>
    <mergeCell ref="AD27:AH27"/>
    <mergeCell ref="T28:X28"/>
    <mergeCell ref="Y28:AC28"/>
    <mergeCell ref="AD28:AH28"/>
    <mergeCell ref="O30:R30"/>
    <mergeCell ref="B29:D29"/>
    <mergeCell ref="L29:M29"/>
    <mergeCell ref="L31:M31"/>
    <mergeCell ref="O31:R31"/>
    <mergeCell ref="T31:W31"/>
    <mergeCell ref="B32:D32"/>
    <mergeCell ref="G32:I32"/>
    <mergeCell ref="T30:W30"/>
    <mergeCell ref="O32:R32"/>
    <mergeCell ref="K30:K36"/>
    <mergeCell ref="L30:M30"/>
    <mergeCell ref="B31:D31"/>
    <mergeCell ref="G31:I31"/>
    <mergeCell ref="G33:I33"/>
    <mergeCell ref="L33:M33"/>
    <mergeCell ref="O33:R33"/>
    <mergeCell ref="T33:W33"/>
    <mergeCell ref="Y37:AB37"/>
    <mergeCell ref="AD37:AG37"/>
    <mergeCell ref="B10:C10"/>
    <mergeCell ref="D10:H10"/>
    <mergeCell ref="I10:L10"/>
    <mergeCell ref="B36:D36"/>
    <mergeCell ref="L36:M36"/>
    <mergeCell ref="O36:R36"/>
    <mergeCell ref="T36:W36"/>
    <mergeCell ref="B37:N37"/>
    <mergeCell ref="O37:R37"/>
    <mergeCell ref="T37:W37"/>
    <mergeCell ref="B35:D35"/>
    <mergeCell ref="G35:I35"/>
    <mergeCell ref="L35:M35"/>
    <mergeCell ref="O35:R35"/>
    <mergeCell ref="T35:W35"/>
    <mergeCell ref="AD29:AH36"/>
    <mergeCell ref="B30:D30"/>
    <mergeCell ref="G30:I30"/>
  </mergeCells>
  <phoneticPr fontId="2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blackAndWhite="1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集合住宅用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242.浦田　弘幸</dc:creator>
  <cp:lastModifiedBy>竹内 麻里子</cp:lastModifiedBy>
  <cp:lastPrinted>2024-05-21T03:00:19Z</cp:lastPrinted>
  <dcterms:created xsi:type="dcterms:W3CDTF">2017-03-21T04:49:32Z</dcterms:created>
  <dcterms:modified xsi:type="dcterms:W3CDTF">2026-04-10T00:54:59Z</dcterms:modified>
</cp:coreProperties>
</file>