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E82877AB-BEE8-4996-A37E-8B5C7DDBC4A0}" xr6:coauthVersionLast="47" xr6:coauthVersionMax="47" xr10:uidLastSave="{00000000-0000-0000-0000-000000000000}"/>
  <bookViews>
    <workbookView xWindow="-12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0"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0"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0"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0"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0"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0"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0"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0"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0"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0"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0"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0"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0"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0"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0"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0"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0"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0"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0"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0"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0"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0"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0"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0"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0"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0"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0"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0"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0"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0"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0"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<sst xmlns="http://schemas.openxmlformats.org/spreadsheetml/2006/main" count="6470" uniqueCount="2378">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</sst>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08"/>
              <a:chExt cx="303832" cy="486942"/>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41"/>
              <a:chExt cx="301792" cy="780124"/>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35"/>
              <a:chExt cx="308371" cy="762855"/>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09"/>
              <a:chExt cx="301792" cy="494796"/>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54" y="8168732"/>
              <a:chExt cx="217636"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9000" y="8166050"/>
              <a:chExt cx="208649" cy="749751"/>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22"/>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08"/>
              <a:chExt cx="303832" cy="486942"/>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41"/>
              <a:chExt cx="301792" cy="780124"/>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35"/>
              <a:chExt cx="308371" cy="762855"/>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09"/>
              <a:chExt cx="301792" cy="494796"/>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54" y="8168732"/>
              <a:chExt cx="217636"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9000" y="8166050"/>
              <a:chExt cx="208649" cy="749751"/>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22"/>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08"/>
              <a:chExt cx="303832" cy="486942"/>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1"/>
              <a:chExt cx="301792" cy="780124"/>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35"/>
              <a:chExt cx="308371" cy="762855"/>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9"/>
              <a:chExt cx="301792" cy="494796"/>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54" y="8168732"/>
              <a:chExt cx="217636"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9000" y="8166050"/>
              <a:chExt cx="208649" cy="74975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08"/>
              <a:chExt cx="303832" cy="486942"/>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41"/>
              <a:chExt cx="301792" cy="780124"/>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35"/>
              <a:chExt cx="308371" cy="762855"/>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9"/>
              <a:chExt cx="301792" cy="494796"/>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54" y="8168732"/>
              <a:chExt cx="217636"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9000" y="8166050"/>
              <a:chExt cx="208649" cy="749751"/>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2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08"/>
              <a:chExt cx="303832" cy="486942"/>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41"/>
              <a:chExt cx="301792" cy="780124"/>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35"/>
              <a:chExt cx="308371" cy="762855"/>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09"/>
              <a:chExt cx="301792" cy="494796"/>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54" y="8168732"/>
              <a:chExt cx="217636"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9000" y="8166050"/>
              <a:chExt cx="208649" cy="74975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22"/>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08"/>
              <a:chExt cx="303832" cy="486942"/>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41"/>
              <a:chExt cx="301792" cy="780124"/>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35"/>
              <a:chExt cx="308371" cy="762855"/>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9"/>
              <a:chExt cx="301792" cy="494796"/>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54" y="8168732"/>
              <a:chExt cx="217636"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9000" y="8166050"/>
              <a:chExt cx="208649" cy="749751"/>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1"/>
              <a:chExt cx="308373" cy="759890"/>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1"/>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8006"/>
              <a:chExt cx="301792" cy="494732"/>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8006"/>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51"/>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78" y="8167936"/>
              <a:chExt cx="225520"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1" y="8167936"/>
                <a:ext cx="22548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8" y="8722153"/>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79" y="8163166"/>
              <a:chExt cx="208417" cy="748008"/>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7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79" y="8642656"/>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4" y="728649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4" y="728649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0" y="775093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08"/>
              <a:chExt cx="303832" cy="486942"/>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41"/>
              <a:chExt cx="301792" cy="780124"/>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35"/>
              <a:chExt cx="308371" cy="762855"/>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09"/>
              <a:chExt cx="301792" cy="494796"/>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54" y="8168732"/>
              <a:chExt cx="217636"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9000" y="8166050"/>
              <a:chExt cx="208649" cy="749751"/>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22"/>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08"/>
              <a:chExt cx="303832" cy="486942"/>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41"/>
              <a:chExt cx="301792" cy="780124"/>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35"/>
              <a:chExt cx="308371" cy="762855"/>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09"/>
              <a:chExt cx="301792" cy="494796"/>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54" y="8168732"/>
              <a:chExt cx="217636"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9000" y="8166050"/>
              <a:chExt cx="208649" cy="749751"/>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22"/>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08"/>
              <a:chExt cx="303832" cy="486942"/>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41"/>
              <a:chExt cx="301792" cy="780124"/>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35"/>
              <a:chExt cx="308371" cy="762855"/>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09"/>
              <a:chExt cx="301792" cy="494796"/>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54" y="8168732"/>
              <a:chExt cx="217636"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9000" y="8166050"/>
              <a:chExt cx="208649" cy="749751"/>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22"/>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L8" sqref="L8:M8"/>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1257"/>
      <c r="J8" s="1257"/>
      <c r="K8" s="167" t="s">
        <v>2184</v>
      </c>
      <c r="L8" s="1257"/>
      <c r="M8" s="1258"/>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6" t="s">
        <v>33</v>
      </c>
      <c r="D18" s="976"/>
      <c r="E18" s="976"/>
      <c r="F18" s="976"/>
      <c r="G18" s="976"/>
      <c r="H18" s="976"/>
      <c r="I18" s="976"/>
      <c r="J18" s="976"/>
      <c r="K18" s="976"/>
      <c r="L18" s="976"/>
      <c r="M18" s="976"/>
      <c r="N18" s="976"/>
      <c r="O18" s="976"/>
      <c r="P18" s="980"/>
      <c r="Q18" s="977">
        <f>SUM('別紙様式6-2 事業所個票１:事業所個票10'!V51,'別紙様式6-2 事業所個票１:事業所個票10'!AC51)</f>
        <v>0</v>
      </c>
      <c r="R18" s="978"/>
      <c r="S18" s="978"/>
      <c r="T18" s="978"/>
      <c r="U18" s="978"/>
      <c r="V18" s="979"/>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7">
        <f>SUM('別紙様式6-2 事業所個票１:事業所個票10'!BI51)</f>
        <v>0</v>
      </c>
      <c r="R19" s="978"/>
      <c r="S19" s="978"/>
      <c r="T19" s="978"/>
      <c r="U19" s="978"/>
      <c r="V19" s="979"/>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1"/>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3" t="s">
        <v>2073</v>
      </c>
      <c r="AN20" s="974"/>
      <c r="AO20" s="974"/>
      <c r="AP20" s="974"/>
      <c r="AQ20" s="974"/>
      <c r="AR20" s="974"/>
      <c r="AS20" s="974"/>
      <c r="AT20" s="974"/>
      <c r="AU20" s="974"/>
      <c r="AV20" s="974"/>
      <c r="AW20" s="974"/>
      <c r="AX20" s="974"/>
      <c r="AY20" s="974"/>
      <c r="AZ20" s="974"/>
      <c r="BA20" s="974"/>
      <c r="BB20" s="974"/>
      <c r="BC20" s="975"/>
    </row>
    <row r="21" spans="1:55" ht="28.5" customHeight="1" thickBot="1">
      <c r="A21" s="155"/>
      <c r="B21" s="184" t="s">
        <v>39</v>
      </c>
      <c r="C21" s="589" t="s">
        <v>2074</v>
      </c>
      <c r="D21" s="976"/>
      <c r="E21" s="976"/>
      <c r="F21" s="976"/>
      <c r="G21" s="976"/>
      <c r="H21" s="976"/>
      <c r="I21" s="976"/>
      <c r="J21" s="976"/>
      <c r="K21" s="976"/>
      <c r="L21" s="976"/>
      <c r="M21" s="976"/>
      <c r="N21" s="976"/>
      <c r="O21" s="976"/>
      <c r="P21" s="976"/>
      <c r="Q21" s="977">
        <f>Q18-Q20</f>
        <v>0</v>
      </c>
      <c r="R21" s="978"/>
      <c r="S21" s="978"/>
      <c r="T21" s="978"/>
      <c r="U21" s="978"/>
      <c r="V21" s="979"/>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4" t="s">
        <v>2331</v>
      </c>
      <c r="O1" s="1074"/>
      <c r="P1" s="1074"/>
      <c r="Q1" s="1074"/>
      <c r="R1" s="1074"/>
      <c r="S1" s="1074"/>
      <c r="T1" s="1074"/>
      <c r="U1" s="1074"/>
      <c r="V1" s="1074"/>
      <c r="W1" s="1074"/>
      <c r="X1" s="1074"/>
      <c r="Y1" s="1074"/>
      <c r="Z1" s="1074"/>
      <c r="AA1" s="1074"/>
      <c r="AB1" s="1074"/>
      <c r="AC1" s="1074"/>
      <c r="AD1" s="1074"/>
      <c r="AE1" s="1074"/>
      <c r="AF1" s="1201" t="s">
        <v>25</v>
      </c>
      <c r="AG1" s="1201"/>
      <c r="AH1" s="1201"/>
      <c r="AI1" s="1202" t="str">
        <f>IF(G5="","",G5)</f>
        <v/>
      </c>
      <c r="AJ1" s="1202"/>
      <c r="AK1" s="1202"/>
      <c r="AL1" s="1202"/>
      <c r="AM1" s="1202"/>
      <c r="AN1" s="1202"/>
      <c r="AO1" s="1202"/>
      <c r="AP1" s="1202"/>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6"/>
      <c r="AR2" s="436"/>
      <c r="CE2" s="990" t="s">
        <v>2192</v>
      </c>
      <c r="CF2" s="990"/>
      <c r="CG2" s="990"/>
      <c r="CH2" s="990"/>
      <c r="CI2" s="1206" t="str">
        <f>IF(AI1&lt;&gt;"",1,"")</f>
        <v/>
      </c>
      <c r="CJ2" s="120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0" t="s">
        <v>2186</v>
      </c>
      <c r="CF3" s="990"/>
      <c r="CG3" s="990"/>
      <c r="CH3" s="990"/>
      <c r="CI3" s="1208" t="str">
        <f>IF(AND(L9="ベア加算",Q49="ベア加算"),1,"")</f>
        <v/>
      </c>
      <c r="CJ3" s="1209"/>
    </row>
    <row r="4" spans="1:88" ht="28.5" customHeight="1">
      <c r="B4" s="1128" t="s">
        <v>2237</v>
      </c>
      <c r="C4" s="1128"/>
      <c r="D4" s="1128"/>
      <c r="E4" s="1128"/>
      <c r="F4" s="1128"/>
      <c r="G4" s="1129" t="s">
        <v>0</v>
      </c>
      <c r="H4" s="1129"/>
      <c r="I4" s="1129"/>
      <c r="J4" s="1130" t="s">
        <v>1</v>
      </c>
      <c r="K4" s="1131"/>
      <c r="L4" s="1131"/>
      <c r="M4" s="1131"/>
      <c r="N4" s="1131"/>
      <c r="O4" s="1132"/>
      <c r="P4" s="985" t="s">
        <v>2</v>
      </c>
      <c r="Q4" s="986"/>
      <c r="R4" s="986"/>
      <c r="S4" s="986"/>
      <c r="T4" s="986"/>
      <c r="U4" s="986"/>
      <c r="V4" s="986"/>
      <c r="W4" s="986"/>
      <c r="X4" s="987"/>
      <c r="Y4" s="1130" t="s">
        <v>3</v>
      </c>
      <c r="Z4" s="1131"/>
      <c r="AA4" s="1131"/>
      <c r="AB4" s="1131"/>
      <c r="AC4" s="1131"/>
      <c r="AD4" s="1132"/>
      <c r="AE4" s="1096" t="s">
        <v>2317</v>
      </c>
      <c r="AF4" s="1097"/>
      <c r="AG4" s="1097"/>
      <c r="AH4" s="1098"/>
      <c r="AI4" s="1096" t="s">
        <v>2318</v>
      </c>
      <c r="AJ4" s="1097"/>
      <c r="AK4" s="1097"/>
      <c r="AL4" s="1098"/>
      <c r="AM4" s="1096" t="s">
        <v>2319</v>
      </c>
      <c r="AN4" s="1097"/>
      <c r="AO4" s="1097"/>
      <c r="AP4" s="1098"/>
      <c r="AS4" s="83"/>
      <c r="AT4" s="982" t="s">
        <v>2095</v>
      </c>
      <c r="AU4" s="982" t="s">
        <v>2055</v>
      </c>
      <c r="AV4" s="982" t="s">
        <v>2056</v>
      </c>
      <c r="AW4" s="982" t="s">
        <v>2057</v>
      </c>
      <c r="AX4" s="982" t="s">
        <v>2058</v>
      </c>
      <c r="AY4" s="982" t="s">
        <v>2059</v>
      </c>
      <c r="AZ4" s="982" t="s">
        <v>2094</v>
      </c>
      <c r="BA4" s="84"/>
      <c r="CE4" s="990" t="s">
        <v>2191</v>
      </c>
      <c r="CF4" s="990"/>
      <c r="CG4" s="990"/>
      <c r="CH4" s="990"/>
      <c r="CI4" s="988" t="str">
        <f>IF(OR(OR(G49="処遇加算Ⅰ",G49="処遇加算Ⅱ"),OR(AS48="処遇加算Ⅰ",AS48="処遇加算Ⅱ")),1,"")</f>
        <v/>
      </c>
      <c r="CJ4" s="989"/>
    </row>
    <row r="5" spans="1:88" ht="33" customHeight="1">
      <c r="B5" s="1116"/>
      <c r="C5" s="1116"/>
      <c r="D5" s="1116"/>
      <c r="E5" s="1116"/>
      <c r="F5" s="1116"/>
      <c r="G5" s="1117"/>
      <c r="H5" s="1117"/>
      <c r="I5" s="1117"/>
      <c r="J5" s="1118"/>
      <c r="K5" s="1118"/>
      <c r="L5" s="1118"/>
      <c r="M5" s="1119"/>
      <c r="N5" s="1119"/>
      <c r="O5" s="1119"/>
      <c r="P5" s="1214"/>
      <c r="Q5" s="1215"/>
      <c r="R5" s="1215"/>
      <c r="S5" s="1215"/>
      <c r="T5" s="1215"/>
      <c r="U5" s="1215"/>
      <c r="V5" s="1215"/>
      <c r="W5" s="1215"/>
      <c r="X5" s="1216"/>
      <c r="Y5" s="1099"/>
      <c r="Z5" s="1099"/>
      <c r="AA5" s="1099"/>
      <c r="AB5" s="1099"/>
      <c r="AC5" s="1099"/>
      <c r="AD5" s="1099"/>
      <c r="AE5" s="995"/>
      <c r="AF5" s="996"/>
      <c r="AG5" s="996"/>
      <c r="AH5" s="997"/>
      <c r="AI5" s="995"/>
      <c r="AJ5" s="996"/>
      <c r="AK5" s="996"/>
      <c r="AL5" s="997"/>
      <c r="AM5" s="998">
        <f>AE5-AI5</f>
        <v>0</v>
      </c>
      <c r="AN5" s="999"/>
      <c r="AO5" s="999"/>
      <c r="AP5" s="1000"/>
      <c r="AS5" s="83"/>
      <c r="AT5" s="983"/>
      <c r="AU5" s="983"/>
      <c r="AV5" s="983"/>
      <c r="AW5" s="983"/>
      <c r="AX5" s="983"/>
      <c r="AY5" s="983"/>
      <c r="AZ5" s="983"/>
      <c r="BA5" s="84"/>
      <c r="CE5" s="990" t="s">
        <v>2185</v>
      </c>
      <c r="CF5" s="990"/>
      <c r="CG5" s="990"/>
      <c r="CH5" s="990"/>
      <c r="CI5" s="988" t="str">
        <f>IF(OR(G49="処遇加算Ⅰ",AS48="処遇加算Ⅰ"),1,"")</f>
        <v/>
      </c>
      <c r="CJ5" s="989"/>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3"/>
      <c r="AU6" s="983"/>
      <c r="AV6" s="983"/>
      <c r="AW6" s="983"/>
      <c r="AX6" s="983"/>
      <c r="AY6" s="983"/>
      <c r="AZ6" s="983"/>
      <c r="BA6" s="84"/>
      <c r="CE6" s="990" t="s">
        <v>2188</v>
      </c>
      <c r="CF6" s="990"/>
      <c r="CG6" s="990"/>
      <c r="CH6" s="990"/>
      <c r="CI6" s="988" t="str">
        <f>IF(OR(AH61=1,AP61=1),1,"")</f>
        <v/>
      </c>
      <c r="CJ6" s="989"/>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4"/>
      <c r="AU7" s="984"/>
      <c r="AV7" s="984"/>
      <c r="AW7" s="984"/>
      <c r="AX7" s="984"/>
      <c r="AY7" s="984"/>
      <c r="AZ7" s="984"/>
      <c r="BA7" s="84"/>
      <c r="CE7" s="1210" t="s">
        <v>2187</v>
      </c>
      <c r="CF7" s="1210"/>
      <c r="CG7" s="1210"/>
      <c r="CH7" s="1210"/>
      <c r="CI7" s="988" t="str">
        <f>IF(AND(AH62=1,AD41=""),1,"")</f>
        <v/>
      </c>
      <c r="CJ7" s="989"/>
    </row>
    <row r="8" spans="1:88" ht="17.25" customHeight="1" thickBot="1">
      <c r="B8" s="1122" t="s">
        <v>2145</v>
      </c>
      <c r="C8" s="1123"/>
      <c r="D8" s="1123"/>
      <c r="E8" s="1123"/>
      <c r="F8" s="1123"/>
      <c r="G8" s="1123"/>
      <c r="H8" s="1123"/>
      <c r="I8" s="1123"/>
      <c r="J8" s="1123"/>
      <c r="K8" s="1123"/>
      <c r="L8" s="1123"/>
      <c r="M8" s="1123"/>
      <c r="N8" s="1123"/>
      <c r="O8" s="1123"/>
      <c r="P8" s="1123"/>
      <c r="Q8" s="1123"/>
      <c r="R8" s="1123"/>
      <c r="S8" s="1124"/>
      <c r="T8" s="1020" t="s">
        <v>12</v>
      </c>
      <c r="U8" s="1021"/>
      <c r="V8" s="1001" t="str">
        <f>IFERROR(IF(VLOOKUP(AS1,【参考】数式用2!E6:L23,3,FALSE)="","",VLOOKUP(AS1,【参考】数式用2!E6:L23,3,FALSE)),"")</f>
        <v/>
      </c>
      <c r="W8" s="1002"/>
      <c r="X8" s="1002"/>
      <c r="Y8" s="1002"/>
      <c r="Z8" s="1003"/>
      <c r="AA8" s="991" t="str">
        <f>IFERROR(VLOOKUP(AS1,【参考】数式用2!E6:L23,4,FALSE),"")</f>
        <v/>
      </c>
      <c r="AB8" s="991"/>
      <c r="AC8" s="991"/>
      <c r="AD8" s="991"/>
      <c r="AE8" s="991"/>
      <c r="AF8" s="991"/>
      <c r="AG8" s="991"/>
      <c r="AH8" s="991"/>
      <c r="AI8" s="991"/>
      <c r="AJ8" s="991"/>
      <c r="AK8" s="991"/>
      <c r="AL8" s="991"/>
      <c r="AM8" s="991"/>
      <c r="AN8" s="991"/>
      <c r="AO8" s="991"/>
      <c r="AP8" s="992"/>
      <c r="AS8" s="83"/>
      <c r="AT8" s="1203" t="str">
        <f>IF(L9="ベア加算","",IF(OR(V8="新加算Ⅰ",V8="新加算Ⅱ",V8="新加算Ⅲ",V8="新加算Ⅳ"),"○",""))</f>
        <v/>
      </c>
      <c r="AU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3" t="str">
        <f>IF(OR(V8="新加算Ⅰ",V8="新加算Ⅱ",V8="新加算Ⅲ",V8="新加算Ⅴ(１)",V8="新加算Ⅴ(３)",V8="新加算Ⅴ(８)"),"○","")</f>
        <v/>
      </c>
      <c r="AX8" s="1203" t="str">
        <f>IF(OR(V8="新加算Ⅰ",V8="新加算Ⅱ",V8="新加算Ⅴ(１)",V8="新加算Ⅴ(２)",V8="新加算Ⅴ(３)",V8="新加算Ⅴ(４)",V8="新加算Ⅴ(５)",V8="新加算Ⅴ(６)",V8="新加算Ⅴ(７)",V8="新加算Ⅴ(９)",V8="新加算Ⅴ(10)",V8="新加算Ⅴ(12)"),"○","")</f>
        <v/>
      </c>
      <c r="AY8" s="1203" t="str">
        <f>IF(OR(V8="新加算Ⅰ",V8="新加算Ⅴ(１)",V8="新加算Ⅴ(２)",V8="新加算Ⅴ(５)",V8="新加算Ⅴ(７)",V8="新加算Ⅴ(10)"),"○","")</f>
        <v/>
      </c>
      <c r="AZ8" s="1203" t="str">
        <f>IF(OR(V8="新加算Ⅰ",V8="新加算Ⅱ",V8="新加算Ⅴ(１)",V8="新加算Ⅴ(２)",V8="新加算Ⅴ(３)",V8="新加算Ⅴ(４)",V8="新加算Ⅴ(５)",V8="新加算Ⅴ(６)",V8="新加算Ⅴ(７)",V8="新加算Ⅴ(９)",V8="新加算Ⅴ(10)",V8="新加算Ⅴ(12)"),"○","")</f>
        <v/>
      </c>
      <c r="BA8" s="84"/>
      <c r="CE8" s="1210" t="s">
        <v>2187</v>
      </c>
      <c r="CF8" s="1210"/>
      <c r="CG8" s="1210"/>
      <c r="CH8" s="1210"/>
      <c r="CI8" s="988" t="str">
        <f>IF(AND(AP62=1,AL41=""),1,"")</f>
        <v/>
      </c>
      <c r="CJ8" s="989"/>
    </row>
    <row r="9" spans="1:88" ht="26.25" customHeight="1">
      <c r="B9" s="1137"/>
      <c r="C9" s="1138"/>
      <c r="D9" s="1138"/>
      <c r="E9" s="1138"/>
      <c r="F9" s="1139"/>
      <c r="G9" s="1140"/>
      <c r="H9" s="1141"/>
      <c r="I9" s="1141"/>
      <c r="J9" s="1141"/>
      <c r="K9" s="1142"/>
      <c r="L9" s="1143"/>
      <c r="M9" s="1144"/>
      <c r="N9" s="1144"/>
      <c r="O9" s="1144"/>
      <c r="P9" s="1145"/>
      <c r="Q9" s="1120" t="s">
        <v>2051</v>
      </c>
      <c r="R9" s="1121"/>
      <c r="S9" s="1121"/>
      <c r="T9" s="1020"/>
      <c r="U9" s="1021"/>
      <c r="V9" s="1004" t="str">
        <f>IFERROR(VLOOKUP(Y5,【参考】数式用!$A$5:$AB$37,MATCH(V8,【参考】数式用!$B$4:$AB$4,0)+1,FALSE),"")</f>
        <v/>
      </c>
      <c r="W9" s="1005"/>
      <c r="X9" s="1005"/>
      <c r="Y9" s="1005"/>
      <c r="Z9" s="1006"/>
      <c r="AA9" s="993"/>
      <c r="AB9" s="993"/>
      <c r="AC9" s="993"/>
      <c r="AD9" s="993"/>
      <c r="AE9" s="993"/>
      <c r="AF9" s="993"/>
      <c r="AG9" s="993"/>
      <c r="AH9" s="993"/>
      <c r="AI9" s="993"/>
      <c r="AJ9" s="993"/>
      <c r="AK9" s="993"/>
      <c r="AL9" s="993"/>
      <c r="AM9" s="993"/>
      <c r="AN9" s="993"/>
      <c r="AO9" s="993"/>
      <c r="AP9" s="994"/>
      <c r="AS9" s="83"/>
      <c r="AT9" s="1204"/>
      <c r="AU9" s="1204"/>
      <c r="AV9" s="1204"/>
      <c r="AW9" s="1204"/>
      <c r="AX9" s="1204"/>
      <c r="AY9" s="1204"/>
      <c r="AZ9" s="1204"/>
      <c r="BA9" s="84"/>
      <c r="CE9" s="990" t="s">
        <v>2187</v>
      </c>
      <c r="CF9" s="990"/>
      <c r="CG9" s="990"/>
      <c r="CH9" s="990"/>
      <c r="CI9" s="988" t="str">
        <f>IF(OR(AH62=1,AP62=1),1,"")</f>
        <v/>
      </c>
      <c r="CJ9" s="989"/>
    </row>
    <row r="10" spans="1:88" ht="11.25" customHeight="1">
      <c r="B10" s="1146" t="str">
        <f>IFERROR(VLOOKUP(Y5,【参考】数式用!$A$5:$J$37,MATCH(B9,【参考】数式用!$B$4:$J$4,0)+1,0),"")</f>
        <v/>
      </c>
      <c r="C10" s="1147"/>
      <c r="D10" s="1147"/>
      <c r="E10" s="1147"/>
      <c r="F10" s="1148"/>
      <c r="G10" s="1146" t="str">
        <f>IFERROR(VLOOKUP(Y5,【参考】数式用!$A$5:$J$37,MATCH(G9,【参考】数式用!$B$4:$J$4,0)+1,0),"")</f>
        <v/>
      </c>
      <c r="H10" s="1147"/>
      <c r="I10" s="1147"/>
      <c r="J10" s="1147"/>
      <c r="K10" s="1148"/>
      <c r="L10" s="1152" t="str">
        <f>IFERROR(VLOOKUP(Y5,【参考】数式用!$A$5:$J$37,MATCH(L9,【参考】数式用!$B$4:$J$4,0)+1,0),"")</f>
        <v/>
      </c>
      <c r="M10" s="1153"/>
      <c r="N10" s="1153"/>
      <c r="O10" s="1153"/>
      <c r="P10" s="1154"/>
      <c r="Q10" s="1158">
        <f>SUM(B10,G10,L10)</f>
        <v>0</v>
      </c>
      <c r="R10" s="1159"/>
      <c r="S10" s="1159"/>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0" t="s">
        <v>2190</v>
      </c>
      <c r="CF10" s="990"/>
      <c r="CG10" s="990"/>
      <c r="CH10" s="990"/>
      <c r="CI10" s="988">
        <f>IF(OR(AH63=1,AP63=1),1,0)</f>
        <v>0</v>
      </c>
      <c r="CJ10" s="989"/>
    </row>
    <row r="11" spans="1:88" s="94" customFormat="1" ht="20.25" customHeight="1" thickBot="1">
      <c r="B11" s="1149"/>
      <c r="C11" s="1150"/>
      <c r="D11" s="1150"/>
      <c r="E11" s="1150"/>
      <c r="F11" s="1151"/>
      <c r="G11" s="1149"/>
      <c r="H11" s="1150"/>
      <c r="I11" s="1150"/>
      <c r="J11" s="1150"/>
      <c r="K11" s="1151"/>
      <c r="L11" s="1155"/>
      <c r="M11" s="1156"/>
      <c r="N11" s="1156"/>
      <c r="O11" s="1156"/>
      <c r="P11" s="1157"/>
      <c r="Q11" s="1158"/>
      <c r="R11" s="1159"/>
      <c r="S11" s="1159"/>
      <c r="T11" s="1031"/>
      <c r="U11" s="1021"/>
      <c r="V11" s="1094" t="str">
        <f>IFERROR(IF(VLOOKUP(AS1,【参考】数式用2!E6:L23,5,FALSE)="","",VLOOKUP(AS1,【参考】数式用2!E6:L23,5,FALSE)),"")</f>
        <v/>
      </c>
      <c r="W11" s="1094"/>
      <c r="X11" s="1094"/>
      <c r="Y11" s="1094"/>
      <c r="Z11" s="1094"/>
      <c r="AA11" s="991" t="str">
        <f>IFERROR(VLOOKUP(AS1,【参考】数式用2!E6:L23,6,FALSE),"")</f>
        <v/>
      </c>
      <c r="AB11" s="991"/>
      <c r="AC11" s="991"/>
      <c r="AD11" s="991"/>
      <c r="AE11" s="991"/>
      <c r="AF11" s="991"/>
      <c r="AG11" s="991"/>
      <c r="AH11" s="991"/>
      <c r="AI11" s="991"/>
      <c r="AJ11" s="991"/>
      <c r="AK11" s="991"/>
      <c r="AL11" s="991"/>
      <c r="AM11" s="991"/>
      <c r="AN11" s="991"/>
      <c r="AO11" s="991"/>
      <c r="AP11" s="992"/>
      <c r="AS11" s="99"/>
      <c r="AT11" s="1203" t="str">
        <f>IF(L9="ベア加算","",IF(OR(V11="新加算Ⅰ",V11="新加算Ⅱ",V11="新加算Ⅲ",V11="新加算Ⅳ"),"○",""))</f>
        <v/>
      </c>
      <c r="AU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3" t="str">
        <f>IF(OR(V11="新加算Ⅰ",V11="新加算Ⅱ",V11="新加算Ⅲ",V11="新加算Ⅴ(１)",V11="新加算Ⅴ(３)",V11="新加算Ⅴ(８)"),"○","")</f>
        <v/>
      </c>
      <c r="AX11" s="1203" t="str">
        <f>IF(OR(V11="新加算Ⅰ",V11="新加算Ⅱ",V11="新加算Ⅴ(１)",V11="新加算Ⅴ(２)",V11="新加算Ⅴ(３)",V11="新加算Ⅴ(４)",V11="新加算Ⅴ(５)",V11="新加算Ⅴ(６)",V11="新加算Ⅴ(７)",V11="新加算Ⅴ(９)",V11="新加算Ⅴ(10)",V11="新加算Ⅴ(12)"),"○","")</f>
        <v/>
      </c>
      <c r="AY11" s="1203" t="str">
        <f>IF(OR(V11="新加算Ⅰ",V11="新加算Ⅴ(１)",V11="新加算Ⅴ(２)",V11="新加算Ⅴ(５)",V11="新加算Ⅴ(７)",V11="新加算Ⅴ(10)"),"○","")</f>
        <v/>
      </c>
      <c r="AZ11" s="1203"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5"/>
      <c r="D12" s="1115"/>
      <c r="E12" s="1115"/>
      <c r="F12" s="1115"/>
      <c r="G12" s="1115"/>
      <c r="H12" s="1115"/>
      <c r="I12" s="1115"/>
      <c r="J12" s="1115"/>
      <c r="K12" s="1115"/>
      <c r="L12" s="1115"/>
      <c r="M12" s="1115"/>
      <c r="N12" s="1115"/>
      <c r="O12" s="1115"/>
      <c r="P12" s="1115"/>
      <c r="Q12" s="1115"/>
      <c r="R12" s="1115"/>
      <c r="S12" s="1115"/>
      <c r="T12" s="1031"/>
      <c r="U12" s="1021"/>
      <c r="V12" s="1217" t="str">
        <f>IFERROR(VLOOKUP(Y5,【参考】数式用!$A$5:$AB$37,MATCH(V11,【参考】数式用!$B$4:$AB$4,0)+1,FALSE),"")</f>
        <v/>
      </c>
      <c r="W12" s="1217"/>
      <c r="X12" s="1217"/>
      <c r="Y12" s="1217"/>
      <c r="Z12" s="1217"/>
      <c r="AA12" s="993"/>
      <c r="AB12" s="993"/>
      <c r="AC12" s="993"/>
      <c r="AD12" s="993"/>
      <c r="AE12" s="993"/>
      <c r="AF12" s="993"/>
      <c r="AG12" s="993"/>
      <c r="AH12" s="993"/>
      <c r="AI12" s="993"/>
      <c r="AJ12" s="993"/>
      <c r="AK12" s="993"/>
      <c r="AL12" s="993"/>
      <c r="AM12" s="993"/>
      <c r="AN12" s="993"/>
      <c r="AO12" s="993"/>
      <c r="AP12" s="994"/>
      <c r="AS12" s="83"/>
      <c r="AT12" s="1204"/>
      <c r="AU12" s="1204"/>
      <c r="AV12" s="1204"/>
      <c r="AW12" s="1204"/>
      <c r="AX12" s="1204"/>
      <c r="AY12" s="1204"/>
      <c r="AZ12" s="1204"/>
      <c r="BA12" s="84"/>
    </row>
    <row r="13" spans="1:88" ht="12" customHeight="1">
      <c r="A13" s="78"/>
      <c r="B13" s="1067" t="s">
        <v>2115</v>
      </c>
      <c r="C13" s="1068"/>
      <c r="D13" s="1068"/>
      <c r="E13" s="1068"/>
      <c r="F13" s="1068"/>
      <c r="G13" s="1068"/>
      <c r="H13" s="1068"/>
      <c r="I13" s="1068"/>
      <c r="J13" s="1068"/>
      <c r="K13" s="1068"/>
      <c r="L13" s="1068"/>
      <c r="M13" s="1068"/>
      <c r="N13" s="1068"/>
      <c r="O13" s="1068"/>
      <c r="P13" s="1068"/>
      <c r="Q13" s="1068"/>
      <c r="R13" s="1068"/>
      <c r="S13" s="106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4"/>
      <c r="V14" s="1094" t="str">
        <f>IFERROR(IF(VLOOKUP(AS1,【参考】数式用2!E6:L23,7,FALSE)="","",VLOOKUP(AS1,【参考】数式用2!E6:L23,7,FALSE)),"")</f>
        <v/>
      </c>
      <c r="W14" s="1094"/>
      <c r="X14" s="1094"/>
      <c r="Y14" s="1094"/>
      <c r="Z14" s="1094"/>
      <c r="AA14" s="1023" t="str">
        <f>IFERROR(VLOOKUP(AS1,【参考】数式用2!E6:L23,8,FALSE),"")</f>
        <v/>
      </c>
      <c r="AB14" s="991"/>
      <c r="AC14" s="991"/>
      <c r="AD14" s="991"/>
      <c r="AE14" s="991"/>
      <c r="AF14" s="991"/>
      <c r="AG14" s="991"/>
      <c r="AH14" s="991"/>
      <c r="AI14" s="991"/>
      <c r="AJ14" s="991"/>
      <c r="AK14" s="991"/>
      <c r="AL14" s="991"/>
      <c r="AM14" s="991"/>
      <c r="AN14" s="991"/>
      <c r="AO14" s="991"/>
      <c r="AP14" s="992"/>
      <c r="AS14" s="83"/>
      <c r="AT14" s="1203" t="str">
        <f>IF(L9="ベア加算","",IF(OR(V14="新加算Ⅰ",V14="新加算Ⅱ",V14="新加算Ⅲ",V14="新加算Ⅳ"),"○",""))</f>
        <v/>
      </c>
      <c r="AU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3" t="str">
        <f>IF(OR(V14="新加算Ⅰ",V14="新加算Ⅱ",V14="新加算Ⅲ",V14="新加算Ⅴ(１)",V14="新加算Ⅴ(３)",V14="新加算Ⅴ(８)"),"○","")</f>
        <v/>
      </c>
      <c r="AX14" s="1203" t="str">
        <f>IF(OR(V14="新加算Ⅰ",V14="新加算Ⅱ",V14="新加算Ⅴ(１)",V14="新加算Ⅴ(２)",V14="新加算Ⅴ(３)",V14="新加算Ⅴ(４)",V14="新加算Ⅴ(５)",V14="新加算Ⅴ(６)",V14="新加算Ⅴ(７)",V14="新加算Ⅴ(９)",V14="新加算Ⅴ(10)",V14="新加算Ⅴ(12)"),"○","")</f>
        <v/>
      </c>
      <c r="AY14" s="1203" t="str">
        <f>IF(OR(V14="新加算Ⅰ",V14="新加算Ⅴ(１)",V14="新加算Ⅴ(２)",V14="新加算Ⅴ(５)",V14="新加算Ⅴ(７)",V14="新加算Ⅴ(10)"),"○","")</f>
        <v/>
      </c>
      <c r="AZ14" s="1203"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2109</v>
      </c>
      <c r="C15" s="1059"/>
      <c r="D15" s="54">
        <v>6</v>
      </c>
      <c r="E15" s="437" t="s">
        <v>2110</v>
      </c>
      <c r="F15" s="54">
        <v>4</v>
      </c>
      <c r="G15" s="437" t="s">
        <v>2111</v>
      </c>
      <c r="H15" s="1060" t="s">
        <v>2112</v>
      </c>
      <c r="I15" s="1060"/>
      <c r="J15" s="1073"/>
      <c r="K15" s="54">
        <v>7</v>
      </c>
      <c r="L15" s="437" t="s">
        <v>2110</v>
      </c>
      <c r="M15" s="54">
        <v>3</v>
      </c>
      <c r="N15" s="437" t="s">
        <v>2111</v>
      </c>
      <c r="O15" s="437" t="s">
        <v>2113</v>
      </c>
      <c r="P15" s="104">
        <f>(K15*12+M15)-(D15*12+F15)+1</f>
        <v>12</v>
      </c>
      <c r="Q15" s="1060" t="s">
        <v>2114</v>
      </c>
      <c r="R15" s="1060"/>
      <c r="S15" s="105" t="s">
        <v>69</v>
      </c>
      <c r="U15" s="434"/>
      <c r="V15" s="1061" t="str">
        <f>IFERROR(VLOOKUP(Y5,【参考】数式用!$A$5:$AB$37,MATCH(V14,【参考】数式用!$B$4:$AB$4,0)+1,FALSE),"")</f>
        <v/>
      </c>
      <c r="W15" s="1062"/>
      <c r="X15" s="1062"/>
      <c r="Y15" s="1062"/>
      <c r="Z15" s="1063"/>
      <c r="AA15" s="1024"/>
      <c r="AB15" s="1025"/>
      <c r="AC15" s="1025"/>
      <c r="AD15" s="1025"/>
      <c r="AE15" s="1025"/>
      <c r="AF15" s="1025"/>
      <c r="AG15" s="1025"/>
      <c r="AH15" s="1025"/>
      <c r="AI15" s="1025"/>
      <c r="AJ15" s="1025"/>
      <c r="AK15" s="1025"/>
      <c r="AL15" s="1025"/>
      <c r="AM15" s="1025"/>
      <c r="AN15" s="1025"/>
      <c r="AO15" s="1025"/>
      <c r="AP15" s="1026"/>
      <c r="AS15" s="83"/>
      <c r="AT15" s="1205"/>
      <c r="AU15" s="1205"/>
      <c r="AV15" s="1205"/>
      <c r="AW15" s="1205"/>
      <c r="AX15" s="1205"/>
      <c r="AY15" s="1205"/>
      <c r="AZ15" s="120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4"/>
      <c r="W16" s="1065"/>
      <c r="X16" s="1065"/>
      <c r="Y16" s="1065"/>
      <c r="Z16" s="1066"/>
      <c r="AA16" s="1027"/>
      <c r="AB16" s="1028"/>
      <c r="AC16" s="1028"/>
      <c r="AD16" s="1028"/>
      <c r="AE16" s="1028"/>
      <c r="AF16" s="1028"/>
      <c r="AG16" s="1028"/>
      <c r="AH16" s="1028"/>
      <c r="AI16" s="1028"/>
      <c r="AJ16" s="1028"/>
      <c r="AK16" s="1028"/>
      <c r="AL16" s="1028"/>
      <c r="AM16" s="1028"/>
      <c r="AN16" s="1028"/>
      <c r="AO16" s="1028"/>
      <c r="AP16" s="1029"/>
      <c r="AS16" s="83"/>
      <c r="AT16" s="1204"/>
      <c r="AU16" s="1204"/>
      <c r="AV16" s="1204"/>
      <c r="AW16" s="1204"/>
      <c r="AX16" s="1204"/>
      <c r="AY16" s="1204"/>
      <c r="AZ16" s="1204"/>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1" t="s">
        <v>2062</v>
      </c>
      <c r="C18" s="1091"/>
      <c r="D18" s="1091"/>
      <c r="E18" s="1091"/>
      <c r="F18" s="1091"/>
      <c r="G18" s="1091"/>
      <c r="H18" s="1091"/>
      <c r="I18" s="1091"/>
      <c r="J18" s="1091"/>
      <c r="K18" s="1091"/>
      <c r="L18" s="1091"/>
      <c r="M18" s="1091"/>
      <c r="N18" s="1091"/>
      <c r="O18" s="1091"/>
      <c r="P18" s="1091"/>
      <c r="Q18" s="1091"/>
      <c r="R18" s="1091"/>
      <c r="S18" s="1091"/>
      <c r="AI18" s="116"/>
      <c r="AJ18" s="116"/>
      <c r="AK18" s="116"/>
      <c r="AL18" s="116"/>
      <c r="AM18" s="116"/>
      <c r="AN18" s="116"/>
      <c r="AO18" s="116"/>
      <c r="AP18" s="116"/>
      <c r="AQ18" s="116"/>
    </row>
    <row r="19" spans="2:60" ht="6" customHeight="1" thickBot="1">
      <c r="B19" s="1091"/>
      <c r="C19" s="1091"/>
      <c r="D19" s="1091"/>
      <c r="E19" s="1091"/>
      <c r="F19" s="1091"/>
      <c r="G19" s="1091"/>
      <c r="H19" s="1091"/>
      <c r="I19" s="1091"/>
      <c r="J19" s="1091"/>
      <c r="K19" s="1091"/>
      <c r="L19" s="1091"/>
      <c r="M19" s="1091"/>
      <c r="N19" s="1091"/>
      <c r="O19" s="1091"/>
      <c r="P19" s="1091"/>
      <c r="Q19" s="1091"/>
      <c r="R19" s="1091"/>
      <c r="S19" s="1091"/>
      <c r="AI19" s="116"/>
      <c r="AJ19" s="116"/>
      <c r="AK19" s="116"/>
      <c r="AL19" s="116"/>
      <c r="AM19" s="116"/>
      <c r="AN19" s="116"/>
      <c r="AO19" s="116"/>
      <c r="AP19" s="116"/>
      <c r="AQ19" s="116"/>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117"/>
      <c r="U20" s="78"/>
      <c r="V20" s="1075" t="s">
        <v>215</v>
      </c>
      <c r="W20" s="1075"/>
      <c r="X20" s="1075"/>
      <c r="Y20" s="1075"/>
      <c r="Z20" s="1075"/>
      <c r="AA20" s="91"/>
      <c r="AB20" s="91"/>
      <c r="AC20" s="1075" t="str">
        <f>IF(F15=4,"R6.4～R6.5",IF(F15=5,"R6.5",""))</f>
        <v>R6.4～R6.5</v>
      </c>
      <c r="AD20" s="1075"/>
      <c r="AE20" s="1075"/>
      <c r="AF20" s="1075"/>
      <c r="AG20" s="1075"/>
      <c r="AH20" s="1075"/>
      <c r="AI20" s="91"/>
      <c r="AJ20" s="91"/>
      <c r="AK20" s="1075" t="str">
        <f>IF(OR(F15=4,F15=5),"R6.6","R"&amp;D15&amp;"."&amp;F15)&amp;"～R"&amp;K15&amp;"."&amp;M15</f>
        <v>R6.6～R7.3</v>
      </c>
      <c r="AL20" s="1075"/>
      <c r="AM20" s="1075"/>
      <c r="AN20" s="1075"/>
      <c r="AO20" s="1075"/>
      <c r="AP20" s="1075"/>
      <c r="AS20" s="1011" t="str">
        <f>IFERROR(VLOOKUP(AS1,【参考】数式用2!E6:S23,9,FALSE),"")</f>
        <v/>
      </c>
      <c r="AT20" s="1012"/>
      <c r="AU20" s="1012"/>
      <c r="AV20" s="1012"/>
      <c r="AW20" s="1012"/>
      <c r="AX20" s="1012"/>
      <c r="AY20" s="1012"/>
      <c r="AZ20" s="1012"/>
      <c r="BA20" s="1012"/>
      <c r="BB20" s="1012"/>
      <c r="BC20" s="1012"/>
      <c r="BD20" s="1012"/>
      <c r="BE20" s="1012"/>
      <c r="BF20" s="1012"/>
      <c r="BG20" s="1012"/>
      <c r="BH20" s="1013"/>
    </row>
    <row r="21" spans="2:60" ht="17.100000000000001" customHeight="1">
      <c r="B21" s="1082" t="s">
        <v>2121</v>
      </c>
      <c r="C21" s="1083"/>
      <c r="D21" s="1083"/>
      <c r="E21" s="1083"/>
      <c r="F21" s="1084"/>
      <c r="G21" s="1076" t="s">
        <v>216</v>
      </c>
      <c r="H21" s="1077"/>
      <c r="I21" s="1077"/>
      <c r="J21" s="1077"/>
      <c r="K21" s="1077"/>
      <c r="L21" s="1077"/>
      <c r="M21" s="1077"/>
      <c r="N21" s="1077"/>
      <c r="O21" s="1077"/>
      <c r="P21" s="1077"/>
      <c r="Q21" s="1077"/>
      <c r="R21" s="1077"/>
      <c r="S21" s="1077"/>
      <c r="T21" s="1078"/>
      <c r="U21" s="118"/>
      <c r="V21" s="438" t="str">
        <f>IFERROR(IF(L9="ベア加算","✓",""),"")</f>
        <v/>
      </c>
      <c r="W21" s="1030" t="s">
        <v>14</v>
      </c>
      <c r="X21" s="1030"/>
      <c r="Y21" s="1030"/>
      <c r="Z21" s="1030"/>
      <c r="AA21" s="1020" t="s">
        <v>12</v>
      </c>
      <c r="AB21" s="1021"/>
      <c r="AC21" s="120"/>
      <c r="AD21" s="1032" t="s">
        <v>14</v>
      </c>
      <c r="AE21" s="1032"/>
      <c r="AF21" s="1032"/>
      <c r="AG21" s="1032"/>
      <c r="AH21" s="1032"/>
      <c r="AI21" s="1020" t="s">
        <v>12</v>
      </c>
      <c r="AJ21" s="1021"/>
      <c r="AK21" s="121"/>
      <c r="AL21" s="1032" t="s">
        <v>14</v>
      </c>
      <c r="AM21" s="1032"/>
      <c r="AN21" s="1032"/>
      <c r="AO21" s="1032"/>
      <c r="AP21" s="1032"/>
      <c r="AS21" s="1014"/>
      <c r="AT21" s="1015"/>
      <c r="AU21" s="1015"/>
      <c r="AV21" s="1015"/>
      <c r="AW21" s="1015"/>
      <c r="AX21" s="1015"/>
      <c r="AY21" s="1015"/>
      <c r="AZ21" s="1015"/>
      <c r="BA21" s="1015"/>
      <c r="BB21" s="1015"/>
      <c r="BC21" s="1015"/>
      <c r="BD21" s="1015"/>
      <c r="BE21" s="1015"/>
      <c r="BF21" s="1015"/>
      <c r="BG21" s="1015"/>
      <c r="BH21" s="1016"/>
    </row>
    <row r="22" spans="2:60" ht="17.100000000000001" customHeight="1" thickBot="1">
      <c r="B22" s="1085"/>
      <c r="C22" s="1086"/>
      <c r="D22" s="1086"/>
      <c r="E22" s="1086"/>
      <c r="F22" s="1087"/>
      <c r="G22" s="1079"/>
      <c r="H22" s="1080"/>
      <c r="I22" s="1080"/>
      <c r="J22" s="1080"/>
      <c r="K22" s="1080"/>
      <c r="L22" s="1080"/>
      <c r="M22" s="1080"/>
      <c r="N22" s="1080"/>
      <c r="O22" s="1080"/>
      <c r="P22" s="1080"/>
      <c r="Q22" s="1080"/>
      <c r="R22" s="1080"/>
      <c r="S22" s="1080"/>
      <c r="T22" s="1081"/>
      <c r="U22" s="118"/>
      <c r="V22" s="122" t="str">
        <f>IFERROR(IF(L9="ベア加算なし","✓",""),"")</f>
        <v/>
      </c>
      <c r="W22" s="1054" t="s">
        <v>15</v>
      </c>
      <c r="X22" s="1030"/>
      <c r="Y22" s="1055"/>
      <c r="Z22" s="1056"/>
      <c r="AA22" s="1020"/>
      <c r="AB22" s="1021"/>
      <c r="AC22" s="120"/>
      <c r="AD22" s="1030" t="s">
        <v>15</v>
      </c>
      <c r="AE22" s="1030"/>
      <c r="AF22" s="1030"/>
      <c r="AG22" s="1030"/>
      <c r="AH22" s="1030"/>
      <c r="AI22" s="1020"/>
      <c r="AJ22" s="1021"/>
      <c r="AK22" s="121"/>
      <c r="AL22" s="1030" t="s">
        <v>15</v>
      </c>
      <c r="AM22" s="1030"/>
      <c r="AN22" s="1030"/>
      <c r="AO22" s="1030"/>
      <c r="AP22" s="1030"/>
      <c r="AS22" s="1017"/>
      <c r="AT22" s="1018"/>
      <c r="AU22" s="1018"/>
      <c r="AV22" s="1018"/>
      <c r="AW22" s="1018"/>
      <c r="AX22" s="1018"/>
      <c r="AY22" s="1018"/>
      <c r="AZ22" s="1018"/>
      <c r="BA22" s="1018"/>
      <c r="BB22" s="1018"/>
      <c r="BC22" s="1018"/>
      <c r="BD22" s="1018"/>
      <c r="BE22" s="1018"/>
      <c r="BF22" s="1018"/>
      <c r="BG22" s="1018"/>
      <c r="BH22" s="1019"/>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2" t="s">
        <v>2067</v>
      </c>
      <c r="C24" s="1083"/>
      <c r="D24" s="1083"/>
      <c r="E24" s="1083"/>
      <c r="F24" s="1084"/>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088" t="s">
        <v>2096</v>
      </c>
      <c r="X24" s="1089"/>
      <c r="Y24" s="1089"/>
      <c r="Z24" s="1090"/>
      <c r="AA24" s="1020" t="s">
        <v>12</v>
      </c>
      <c r="AB24" s="1021"/>
      <c r="AC24" s="120"/>
      <c r="AD24" s="1010" t="s">
        <v>14</v>
      </c>
      <c r="AE24" s="1010"/>
      <c r="AF24" s="1010"/>
      <c r="AG24" s="1010"/>
      <c r="AH24" s="1010"/>
      <c r="AI24" s="1020" t="s">
        <v>12</v>
      </c>
      <c r="AJ24" s="1021"/>
      <c r="AK24" s="120"/>
      <c r="AL24" s="1010" t="s">
        <v>14</v>
      </c>
      <c r="AM24" s="1010"/>
      <c r="AN24" s="1010"/>
      <c r="AO24" s="1010"/>
      <c r="AP24" s="1010"/>
      <c r="AS24" s="101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2"/>
      <c r="AU24" s="1012"/>
      <c r="AV24" s="1012"/>
      <c r="AW24" s="1012"/>
      <c r="AX24" s="1012"/>
      <c r="AY24" s="1012"/>
      <c r="AZ24" s="1012"/>
      <c r="BA24" s="1012"/>
      <c r="BB24" s="1012"/>
      <c r="BC24" s="1012"/>
      <c r="BD24" s="1012"/>
      <c r="BE24" s="1012"/>
      <c r="BF24" s="1012"/>
      <c r="BG24" s="1012"/>
      <c r="BH24" s="1013"/>
    </row>
    <row r="25" spans="2:60" ht="21">
      <c r="B25" s="1160"/>
      <c r="C25" s="1161"/>
      <c r="D25" s="1161"/>
      <c r="E25" s="1161"/>
      <c r="F25" s="1162"/>
      <c r="G25" s="1024"/>
      <c r="H25" s="1025"/>
      <c r="I25" s="1025"/>
      <c r="J25" s="1025"/>
      <c r="K25" s="1025"/>
      <c r="L25" s="1025"/>
      <c r="M25" s="1025"/>
      <c r="N25" s="1025"/>
      <c r="O25" s="1025"/>
      <c r="P25" s="1025"/>
      <c r="Q25" s="1025"/>
      <c r="R25" s="1025"/>
      <c r="S25" s="1025"/>
      <c r="T25" s="1095"/>
      <c r="U25" s="118"/>
      <c r="V25" s="438" t="str">
        <f>IFERROR(IF(B9="処遇加算Ⅲ","✓",""),"")</f>
        <v/>
      </c>
      <c r="W25" s="1088" t="s">
        <v>19</v>
      </c>
      <c r="X25" s="1089"/>
      <c r="Y25" s="1089"/>
      <c r="Z25" s="1090"/>
      <c r="AA25" s="1020"/>
      <c r="AB25" s="1021"/>
      <c r="AC25" s="120"/>
      <c r="AD25" s="1022" t="s">
        <v>17</v>
      </c>
      <c r="AE25" s="1022"/>
      <c r="AF25" s="1022"/>
      <c r="AG25" s="1022"/>
      <c r="AH25" s="1022"/>
      <c r="AI25" s="1020"/>
      <c r="AJ25" s="1021"/>
      <c r="AK25" s="121"/>
      <c r="AL25" s="1022" t="s">
        <v>17</v>
      </c>
      <c r="AM25" s="1022"/>
      <c r="AN25" s="1022"/>
      <c r="AO25" s="1022"/>
      <c r="AP25" s="1022"/>
      <c r="AS25" s="1014"/>
      <c r="AT25" s="1015"/>
      <c r="AU25" s="1015"/>
      <c r="AV25" s="1015"/>
      <c r="AW25" s="1015"/>
      <c r="AX25" s="1015"/>
      <c r="AY25" s="1015"/>
      <c r="AZ25" s="1015"/>
      <c r="BA25" s="1015"/>
      <c r="BB25" s="1015"/>
      <c r="BC25" s="1015"/>
      <c r="BD25" s="1015"/>
      <c r="BE25" s="1015"/>
      <c r="BF25" s="1015"/>
      <c r="BG25" s="1015"/>
      <c r="BH25" s="1016"/>
    </row>
    <row r="26" spans="2:60" ht="18" customHeight="1" thickBot="1">
      <c r="B26" s="1085"/>
      <c r="C26" s="1086"/>
      <c r="D26" s="1086"/>
      <c r="E26" s="1086"/>
      <c r="F26" s="1087"/>
      <c r="G26" s="1079"/>
      <c r="H26" s="1080"/>
      <c r="I26" s="1080"/>
      <c r="J26" s="1080"/>
      <c r="K26" s="1080"/>
      <c r="L26" s="1080"/>
      <c r="M26" s="1080"/>
      <c r="N26" s="1080"/>
      <c r="O26" s="1080"/>
      <c r="P26" s="1080"/>
      <c r="Q26" s="1080"/>
      <c r="R26" s="1080"/>
      <c r="S26" s="1080"/>
      <c r="T26" s="1081"/>
      <c r="U26" s="92"/>
      <c r="V26" s="438" t="str">
        <f>IFERROR(IF(B9="処遇加算なし","✓",""),"")</f>
        <v/>
      </c>
      <c r="W26" s="1088" t="s">
        <v>2097</v>
      </c>
      <c r="X26" s="1089"/>
      <c r="Y26" s="1089"/>
      <c r="Z26" s="1090"/>
      <c r="AA26" s="1020"/>
      <c r="AB26" s="1021"/>
      <c r="AC26" s="120"/>
      <c r="AD26" s="1010" t="s">
        <v>15</v>
      </c>
      <c r="AE26" s="1010"/>
      <c r="AF26" s="1010"/>
      <c r="AG26" s="1010"/>
      <c r="AH26" s="1010"/>
      <c r="AI26" s="1020"/>
      <c r="AJ26" s="1021"/>
      <c r="AK26" s="121"/>
      <c r="AL26" s="1010" t="s">
        <v>15</v>
      </c>
      <c r="AM26" s="1010"/>
      <c r="AN26" s="1010"/>
      <c r="AO26" s="1010"/>
      <c r="AP26" s="1010"/>
      <c r="AS26" s="1017"/>
      <c r="AT26" s="1018"/>
      <c r="AU26" s="1018"/>
      <c r="AV26" s="1018"/>
      <c r="AW26" s="1018"/>
      <c r="AX26" s="1018"/>
      <c r="AY26" s="1018"/>
      <c r="AZ26" s="1018"/>
      <c r="BA26" s="1018"/>
      <c r="BB26" s="1018"/>
      <c r="BC26" s="1018"/>
      <c r="BD26" s="1018"/>
      <c r="BE26" s="1018"/>
      <c r="BF26" s="1018"/>
      <c r="BG26" s="1018"/>
      <c r="BH26" s="1019"/>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2" t="s">
        <v>2068</v>
      </c>
      <c r="C28" s="1083"/>
      <c r="D28" s="1083"/>
      <c r="E28" s="1083"/>
      <c r="F28" s="1084"/>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088" t="s">
        <v>2096</v>
      </c>
      <c r="X28" s="1089"/>
      <c r="Y28" s="1089"/>
      <c r="Z28" s="1090"/>
      <c r="AA28" s="1020" t="s">
        <v>12</v>
      </c>
      <c r="AB28" s="1021"/>
      <c r="AC28" s="120"/>
      <c r="AD28" s="1010" t="s">
        <v>14</v>
      </c>
      <c r="AE28" s="1010"/>
      <c r="AF28" s="1010"/>
      <c r="AG28" s="1010"/>
      <c r="AH28" s="1010"/>
      <c r="AI28" s="1020" t="s">
        <v>12</v>
      </c>
      <c r="AJ28" s="1021"/>
      <c r="AK28" s="120"/>
      <c r="AL28" s="1010" t="s">
        <v>14</v>
      </c>
      <c r="AM28" s="1010"/>
      <c r="AN28" s="1010"/>
      <c r="AO28" s="1010"/>
      <c r="AP28" s="1010"/>
      <c r="AS28" s="101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2"/>
      <c r="AU28" s="1012"/>
      <c r="AV28" s="1012"/>
      <c r="AW28" s="1012"/>
      <c r="AX28" s="1012"/>
      <c r="AY28" s="1012"/>
      <c r="AZ28" s="1012"/>
      <c r="BA28" s="1012"/>
      <c r="BB28" s="1012"/>
      <c r="BC28" s="1012"/>
      <c r="BD28" s="1012"/>
      <c r="BE28" s="1012"/>
      <c r="BF28" s="1012"/>
      <c r="BG28" s="1012"/>
      <c r="BH28" s="1013"/>
    </row>
    <row r="29" spans="2:60" ht="21" customHeight="1">
      <c r="B29" s="1160"/>
      <c r="C29" s="1161"/>
      <c r="D29" s="1161"/>
      <c r="E29" s="1161"/>
      <c r="F29" s="1162"/>
      <c r="G29" s="1024"/>
      <c r="H29" s="1025"/>
      <c r="I29" s="1025"/>
      <c r="J29" s="1025"/>
      <c r="K29" s="1025"/>
      <c r="L29" s="1025"/>
      <c r="M29" s="1025"/>
      <c r="N29" s="1025"/>
      <c r="O29" s="1025"/>
      <c r="P29" s="1025"/>
      <c r="Q29" s="1025"/>
      <c r="R29" s="1025"/>
      <c r="S29" s="1025"/>
      <c r="T29" s="1095"/>
      <c r="U29" s="118"/>
      <c r="V29" s="438" t="str">
        <f>IFERROR(IF(B9="処遇加算Ⅲ","✓",""),"")</f>
        <v/>
      </c>
      <c r="W29" s="1088" t="s">
        <v>19</v>
      </c>
      <c r="X29" s="1089"/>
      <c r="Y29" s="1089"/>
      <c r="Z29" s="1090"/>
      <c r="AA29" s="1020"/>
      <c r="AB29" s="1021"/>
      <c r="AC29" s="120"/>
      <c r="AD29" s="1022" t="s">
        <v>17</v>
      </c>
      <c r="AE29" s="1022"/>
      <c r="AF29" s="1022"/>
      <c r="AG29" s="1022"/>
      <c r="AH29" s="1022"/>
      <c r="AI29" s="1020"/>
      <c r="AJ29" s="1021"/>
      <c r="AK29" s="121"/>
      <c r="AL29" s="1022" t="s">
        <v>17</v>
      </c>
      <c r="AM29" s="1022"/>
      <c r="AN29" s="1022"/>
      <c r="AO29" s="1022"/>
      <c r="AP29" s="1022"/>
      <c r="AS29" s="1014"/>
      <c r="AT29" s="1015"/>
      <c r="AU29" s="1015"/>
      <c r="AV29" s="1015"/>
      <c r="AW29" s="1015"/>
      <c r="AX29" s="1015"/>
      <c r="AY29" s="1015"/>
      <c r="AZ29" s="1015"/>
      <c r="BA29" s="1015"/>
      <c r="BB29" s="1015"/>
      <c r="BC29" s="1015"/>
      <c r="BD29" s="1015"/>
      <c r="BE29" s="1015"/>
      <c r="BF29" s="1015"/>
      <c r="BG29" s="1015"/>
      <c r="BH29" s="1016"/>
    </row>
    <row r="30" spans="2:60" ht="18" customHeight="1" thickBot="1">
      <c r="B30" s="1085"/>
      <c r="C30" s="1086"/>
      <c r="D30" s="1086"/>
      <c r="E30" s="1086"/>
      <c r="F30" s="1087"/>
      <c r="G30" s="1079"/>
      <c r="H30" s="1080"/>
      <c r="I30" s="1080"/>
      <c r="J30" s="1080"/>
      <c r="K30" s="1080"/>
      <c r="L30" s="1080"/>
      <c r="M30" s="1080"/>
      <c r="N30" s="1080"/>
      <c r="O30" s="1080"/>
      <c r="P30" s="1080"/>
      <c r="Q30" s="1080"/>
      <c r="R30" s="1080"/>
      <c r="S30" s="1080"/>
      <c r="T30" s="1081"/>
      <c r="U30" s="92"/>
      <c r="V30" s="438" t="str">
        <f>IFERROR(IF(B9="処遇加算なし","✓",""),"")</f>
        <v/>
      </c>
      <c r="W30" s="1088" t="s">
        <v>2097</v>
      </c>
      <c r="X30" s="1089"/>
      <c r="Y30" s="1089"/>
      <c r="Z30" s="1090"/>
      <c r="AA30" s="1020"/>
      <c r="AB30" s="1021"/>
      <c r="AC30" s="120"/>
      <c r="AD30" s="1010" t="s">
        <v>15</v>
      </c>
      <c r="AE30" s="1010"/>
      <c r="AF30" s="1010"/>
      <c r="AG30" s="1010"/>
      <c r="AH30" s="1010"/>
      <c r="AI30" s="1020"/>
      <c r="AJ30" s="1021"/>
      <c r="AK30" s="121"/>
      <c r="AL30" s="1010" t="s">
        <v>15</v>
      </c>
      <c r="AM30" s="1010"/>
      <c r="AN30" s="1010"/>
      <c r="AO30" s="1010"/>
      <c r="AP30" s="1010"/>
      <c r="AS30" s="1017"/>
      <c r="AT30" s="1018"/>
      <c r="AU30" s="1018"/>
      <c r="AV30" s="1018"/>
      <c r="AW30" s="1018"/>
      <c r="AX30" s="1018"/>
      <c r="AY30" s="1018"/>
      <c r="AZ30" s="1018"/>
      <c r="BA30" s="1018"/>
      <c r="BB30" s="1018"/>
      <c r="BC30" s="1018"/>
      <c r="BD30" s="1018"/>
      <c r="BE30" s="1018"/>
      <c r="BF30" s="1018"/>
      <c r="BG30" s="1018"/>
      <c r="BH30" s="1019"/>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6" t="s">
        <v>2069</v>
      </c>
      <c r="C32" s="1136"/>
      <c r="D32" s="1136"/>
      <c r="E32" s="1136"/>
      <c r="F32" s="1136"/>
      <c r="G32" s="1076" t="s">
        <v>2322</v>
      </c>
      <c r="H32" s="1077"/>
      <c r="I32" s="1077"/>
      <c r="J32" s="1077"/>
      <c r="K32" s="1077"/>
      <c r="L32" s="1077"/>
      <c r="M32" s="1077"/>
      <c r="N32" s="1077"/>
      <c r="O32" s="1077"/>
      <c r="P32" s="1077"/>
      <c r="Q32" s="1077"/>
      <c r="R32" s="1077"/>
      <c r="S32" s="1077"/>
      <c r="T32" s="1078"/>
      <c r="U32" s="118"/>
      <c r="V32" s="438" t="str">
        <f>IFERROR(IF(B9="処遇加算Ⅰ","✓",""),"")</f>
        <v/>
      </c>
      <c r="W32" s="1054" t="s">
        <v>14</v>
      </c>
      <c r="X32" s="1055"/>
      <c r="Y32" s="1055"/>
      <c r="Z32" s="1056"/>
      <c r="AA32" s="1031" t="s">
        <v>12</v>
      </c>
      <c r="AB32" s="1021"/>
      <c r="AC32" s="120"/>
      <c r="AD32" s="1010" t="s">
        <v>14</v>
      </c>
      <c r="AE32" s="1010"/>
      <c r="AF32" s="1010"/>
      <c r="AG32" s="1010"/>
      <c r="AH32" s="1010"/>
      <c r="AI32" s="1031" t="s">
        <v>12</v>
      </c>
      <c r="AJ32" s="1021"/>
      <c r="AK32" s="120"/>
      <c r="AL32" s="1010" t="s">
        <v>14</v>
      </c>
      <c r="AM32" s="1010"/>
      <c r="AN32" s="1010"/>
      <c r="AO32" s="1010"/>
      <c r="AP32" s="1010"/>
      <c r="AS32" s="101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2"/>
      <c r="AU32" s="1012"/>
      <c r="AV32" s="1012"/>
      <c r="AW32" s="1012"/>
      <c r="AX32" s="1012"/>
      <c r="AY32" s="1012"/>
      <c r="AZ32" s="1012"/>
      <c r="BA32" s="1012"/>
      <c r="BB32" s="1012"/>
      <c r="BC32" s="1012"/>
      <c r="BD32" s="1012"/>
      <c r="BE32" s="1012"/>
      <c r="BF32" s="1012"/>
      <c r="BG32" s="1012"/>
      <c r="BH32" s="1013"/>
    </row>
    <row r="33" spans="2:82" ht="21" customHeight="1">
      <c r="B33" s="1136"/>
      <c r="C33" s="1136"/>
      <c r="D33" s="1136"/>
      <c r="E33" s="1136"/>
      <c r="F33" s="1136"/>
      <c r="G33" s="1024"/>
      <c r="H33" s="1025"/>
      <c r="I33" s="1025"/>
      <c r="J33" s="1025"/>
      <c r="K33" s="1025"/>
      <c r="L33" s="1025"/>
      <c r="M33" s="1025"/>
      <c r="N33" s="1025"/>
      <c r="O33" s="1025"/>
      <c r="P33" s="1025"/>
      <c r="Q33" s="1025"/>
      <c r="R33" s="1025"/>
      <c r="S33" s="1025"/>
      <c r="T33" s="1095"/>
      <c r="U33" s="118"/>
      <c r="V33" s="438" t="str">
        <f>IFERROR(IF(AND(B9&lt;&gt;"",B9&lt;&gt;"処遇加算Ⅰ"),"✓",""),"")</f>
        <v/>
      </c>
      <c r="W33" s="1054" t="s">
        <v>15</v>
      </c>
      <c r="X33" s="1055"/>
      <c r="Y33" s="1055"/>
      <c r="Z33" s="1056"/>
      <c r="AA33" s="1031"/>
      <c r="AB33" s="1021"/>
      <c r="AC33" s="120"/>
      <c r="AD33" s="1057" t="s">
        <v>17</v>
      </c>
      <c r="AE33" s="1057"/>
      <c r="AF33" s="1057"/>
      <c r="AG33" s="1057"/>
      <c r="AH33" s="1057"/>
      <c r="AI33" s="1031"/>
      <c r="AJ33" s="1021"/>
      <c r="AK33" s="130"/>
      <c r="AL33" s="1022" t="s">
        <v>17</v>
      </c>
      <c r="AM33" s="1022"/>
      <c r="AN33" s="1022"/>
      <c r="AO33" s="1022"/>
      <c r="AP33" s="1022"/>
      <c r="AS33" s="1014"/>
      <c r="AT33" s="1015"/>
      <c r="AU33" s="1015"/>
      <c r="AV33" s="1015"/>
      <c r="AW33" s="1015"/>
      <c r="AX33" s="1015"/>
      <c r="AY33" s="1015"/>
      <c r="AZ33" s="1015"/>
      <c r="BA33" s="1015"/>
      <c r="BB33" s="1015"/>
      <c r="BC33" s="1015"/>
      <c r="BD33" s="1015"/>
      <c r="BE33" s="1015"/>
      <c r="BF33" s="1015"/>
      <c r="BG33" s="1015"/>
      <c r="BH33" s="1016"/>
    </row>
    <row r="34" spans="2:82" ht="18.75" customHeight="1" thickBot="1">
      <c r="B34" s="1136"/>
      <c r="C34" s="1136"/>
      <c r="D34" s="1136"/>
      <c r="E34" s="1136"/>
      <c r="F34" s="1136"/>
      <c r="G34" s="1079"/>
      <c r="H34" s="1080"/>
      <c r="I34" s="1080"/>
      <c r="J34" s="1080"/>
      <c r="K34" s="1080"/>
      <c r="L34" s="1080"/>
      <c r="M34" s="1080"/>
      <c r="N34" s="1080"/>
      <c r="O34" s="1080"/>
      <c r="P34" s="1080"/>
      <c r="Q34" s="1080"/>
      <c r="R34" s="1080"/>
      <c r="S34" s="1080"/>
      <c r="T34" s="1081"/>
      <c r="U34" s="92"/>
      <c r="V34" s="125"/>
      <c r="W34" s="97"/>
      <c r="X34" s="97"/>
      <c r="Y34" s="97"/>
      <c r="Z34" s="97"/>
      <c r="AA34" s="1031"/>
      <c r="AB34" s="1021"/>
      <c r="AC34" s="120"/>
      <c r="AD34" s="1030" t="s">
        <v>15</v>
      </c>
      <c r="AE34" s="1030"/>
      <c r="AF34" s="1030"/>
      <c r="AG34" s="1030"/>
      <c r="AH34" s="1030"/>
      <c r="AI34" s="1031"/>
      <c r="AJ34" s="1021"/>
      <c r="AK34" s="120"/>
      <c r="AL34" s="1030" t="s">
        <v>15</v>
      </c>
      <c r="AM34" s="1030"/>
      <c r="AN34" s="1030"/>
      <c r="AO34" s="1030"/>
      <c r="AP34" s="1030"/>
      <c r="AS34" s="1017"/>
      <c r="AT34" s="1018"/>
      <c r="AU34" s="1018"/>
      <c r="AV34" s="1018"/>
      <c r="AW34" s="1018"/>
      <c r="AX34" s="1018"/>
      <c r="AY34" s="1018"/>
      <c r="AZ34" s="1018"/>
      <c r="BA34" s="1018"/>
      <c r="BB34" s="1018"/>
      <c r="BC34" s="1018"/>
      <c r="BD34" s="1018"/>
      <c r="BE34" s="1018"/>
      <c r="BF34" s="1018"/>
      <c r="BG34" s="1018"/>
      <c r="BH34" s="1019"/>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6" t="s">
        <v>2070</v>
      </c>
      <c r="C36" s="1136"/>
      <c r="D36" s="1136"/>
      <c r="E36" s="1136"/>
      <c r="F36" s="1136"/>
      <c r="G36" s="1106" t="s">
        <v>2323</v>
      </c>
      <c r="H36" s="1107"/>
      <c r="I36" s="1107"/>
      <c r="J36" s="1107"/>
      <c r="K36" s="1107"/>
      <c r="L36" s="1107"/>
      <c r="M36" s="1107"/>
      <c r="N36" s="1107"/>
      <c r="O36" s="1107"/>
      <c r="P36" s="1107"/>
      <c r="Q36" s="1107"/>
      <c r="R36" s="1107"/>
      <c r="S36" s="1107"/>
      <c r="T36" s="1108"/>
      <c r="U36" s="118"/>
      <c r="V36" s="438" t="str">
        <f>IFERROR(IF(OR(G9="特定加算Ⅰ",G9="特定加算Ⅱ"),"✓",""),"")</f>
        <v/>
      </c>
      <c r="W36" s="1054" t="s">
        <v>14</v>
      </c>
      <c r="X36" s="1055"/>
      <c r="Y36" s="1055"/>
      <c r="Z36" s="1056"/>
      <c r="AA36" s="1020" t="s">
        <v>12</v>
      </c>
      <c r="AB36" s="1021"/>
      <c r="AC36" s="120"/>
      <c r="AD36" s="1030" t="s">
        <v>14</v>
      </c>
      <c r="AE36" s="1030"/>
      <c r="AF36" s="1030"/>
      <c r="AG36" s="1030"/>
      <c r="AH36" s="1030"/>
      <c r="AI36" s="1020" t="s">
        <v>12</v>
      </c>
      <c r="AJ36" s="1021"/>
      <c r="AK36" s="120"/>
      <c r="AL36" s="1030" t="s">
        <v>14</v>
      </c>
      <c r="AM36" s="1030"/>
      <c r="AN36" s="1030"/>
      <c r="AO36" s="1030"/>
      <c r="AP36" s="1030"/>
      <c r="AS36" s="101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2"/>
      <c r="AU36" s="1012"/>
      <c r="AV36" s="1012"/>
      <c r="AW36" s="1012"/>
      <c r="AX36" s="1012"/>
      <c r="AY36" s="1012"/>
      <c r="AZ36" s="1012"/>
      <c r="BA36" s="1012"/>
      <c r="BB36" s="1012"/>
      <c r="BC36" s="1012"/>
      <c r="BD36" s="1012"/>
      <c r="BE36" s="1012"/>
      <c r="BF36" s="1012"/>
      <c r="BG36" s="1012"/>
      <c r="BH36" s="1013"/>
    </row>
    <row r="37" spans="2:82" ht="21" customHeight="1">
      <c r="B37" s="1136"/>
      <c r="C37" s="1136"/>
      <c r="D37" s="1136"/>
      <c r="E37" s="1136"/>
      <c r="F37" s="1136"/>
      <c r="G37" s="1109"/>
      <c r="H37" s="1110"/>
      <c r="I37" s="1110"/>
      <c r="J37" s="1110"/>
      <c r="K37" s="1110"/>
      <c r="L37" s="1110"/>
      <c r="M37" s="1110"/>
      <c r="N37" s="1110"/>
      <c r="O37" s="1110"/>
      <c r="P37" s="1110"/>
      <c r="Q37" s="1110"/>
      <c r="R37" s="1110"/>
      <c r="S37" s="1110"/>
      <c r="T37" s="1111"/>
      <c r="U37" s="118"/>
      <c r="V37" s="438" t="str">
        <f>IFERROR(IF(G9="特定加算なし","✓",""),"")</f>
        <v/>
      </c>
      <c r="W37" s="1054" t="s">
        <v>15</v>
      </c>
      <c r="X37" s="1055"/>
      <c r="Y37" s="1055"/>
      <c r="Z37" s="1056"/>
      <c r="AA37" s="1020"/>
      <c r="AB37" s="1021"/>
      <c r="AC37" s="1046" t="s">
        <v>2175</v>
      </c>
      <c r="AD37" s="1047"/>
      <c r="AE37" s="1047"/>
      <c r="AF37" s="1047"/>
      <c r="AG37" s="1048"/>
      <c r="AH37" s="1049"/>
      <c r="AI37" s="1020"/>
      <c r="AJ37" s="1021"/>
      <c r="AK37" s="1046" t="s">
        <v>2175</v>
      </c>
      <c r="AL37" s="1047"/>
      <c r="AM37" s="1047"/>
      <c r="AN37" s="1047"/>
      <c r="AO37" s="1048"/>
      <c r="AP37" s="1049"/>
      <c r="AS37" s="1014"/>
      <c r="AT37" s="1015"/>
      <c r="AU37" s="1015"/>
      <c r="AV37" s="1015"/>
      <c r="AW37" s="1015"/>
      <c r="AX37" s="1015"/>
      <c r="AY37" s="1015"/>
      <c r="AZ37" s="1015"/>
      <c r="BA37" s="1015"/>
      <c r="BB37" s="1015"/>
      <c r="BC37" s="1015"/>
      <c r="BD37" s="1015"/>
      <c r="BE37" s="1015"/>
      <c r="BF37" s="1015"/>
      <c r="BG37" s="1015"/>
      <c r="BH37" s="1016"/>
    </row>
    <row r="38" spans="2:82" ht="17.100000000000001" customHeight="1" thickBot="1">
      <c r="B38" s="1136"/>
      <c r="C38" s="1136"/>
      <c r="D38" s="1136"/>
      <c r="E38" s="1136"/>
      <c r="F38" s="1136"/>
      <c r="G38" s="1112"/>
      <c r="H38" s="1113"/>
      <c r="I38" s="1113"/>
      <c r="J38" s="1113"/>
      <c r="K38" s="1113"/>
      <c r="L38" s="1113"/>
      <c r="M38" s="1113"/>
      <c r="N38" s="1113"/>
      <c r="O38" s="1113"/>
      <c r="P38" s="1113"/>
      <c r="Q38" s="1113"/>
      <c r="R38" s="1113"/>
      <c r="S38" s="1113"/>
      <c r="T38" s="1114"/>
      <c r="U38" s="118"/>
      <c r="Z38" s="133"/>
      <c r="AA38" s="1031"/>
      <c r="AB38" s="1021"/>
      <c r="AC38" s="120"/>
      <c r="AD38" s="1030" t="s">
        <v>15</v>
      </c>
      <c r="AE38" s="1030"/>
      <c r="AF38" s="1030"/>
      <c r="AG38" s="1030"/>
      <c r="AH38" s="1030"/>
      <c r="AI38" s="1020"/>
      <c r="AJ38" s="1021"/>
      <c r="AK38" s="120"/>
      <c r="AL38" s="1030" t="s">
        <v>15</v>
      </c>
      <c r="AM38" s="1030"/>
      <c r="AN38" s="1030"/>
      <c r="AO38" s="1030"/>
      <c r="AP38" s="1030"/>
      <c r="AS38" s="1017"/>
      <c r="AT38" s="1018"/>
      <c r="AU38" s="1018"/>
      <c r="AV38" s="1018"/>
      <c r="AW38" s="1018"/>
      <c r="AX38" s="1018"/>
      <c r="AY38" s="1018"/>
      <c r="AZ38" s="1018"/>
      <c r="BA38" s="1018"/>
      <c r="BB38" s="1018"/>
      <c r="BC38" s="1018"/>
      <c r="BD38" s="1018"/>
      <c r="BE38" s="1018"/>
      <c r="BF38" s="1018"/>
      <c r="BG38" s="1018"/>
      <c r="BH38" s="1019"/>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6" t="s">
        <v>2071</v>
      </c>
      <c r="C40" s="1136"/>
      <c r="D40" s="1136"/>
      <c r="E40" s="1136"/>
      <c r="F40" s="1136"/>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4" t="s">
        <v>14</v>
      </c>
      <c r="X40" s="1055"/>
      <c r="Y40" s="1055"/>
      <c r="Z40" s="1056"/>
      <c r="AA40" s="1020" t="s">
        <v>12</v>
      </c>
      <c r="AB40" s="1021"/>
      <c r="AC40" s="120"/>
      <c r="AD40" s="1030" t="s">
        <v>14</v>
      </c>
      <c r="AE40" s="1030"/>
      <c r="AF40" s="1030"/>
      <c r="AG40" s="1030"/>
      <c r="AH40" s="1030"/>
      <c r="AI40" s="1020" t="s">
        <v>12</v>
      </c>
      <c r="AJ40" s="1021"/>
      <c r="AK40" s="120"/>
      <c r="AL40" s="1030" t="s">
        <v>14</v>
      </c>
      <c r="AM40" s="1030"/>
      <c r="AN40" s="1030"/>
      <c r="AO40" s="1030"/>
      <c r="AP40" s="1030"/>
      <c r="AS40" s="101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2"/>
      <c r="AU40" s="1012"/>
      <c r="AV40" s="1012"/>
      <c r="AW40" s="1012"/>
      <c r="AX40" s="1012"/>
      <c r="AY40" s="1012"/>
      <c r="AZ40" s="1012"/>
      <c r="BA40" s="1012"/>
      <c r="BB40" s="1012"/>
      <c r="BC40" s="1012"/>
      <c r="BD40" s="1012"/>
      <c r="BE40" s="1012"/>
      <c r="BF40" s="1012"/>
      <c r="BG40" s="1012"/>
      <c r="BH40" s="1013"/>
    </row>
    <row r="41" spans="2:82" ht="22.5" customHeight="1">
      <c r="B41" s="1136"/>
      <c r="C41" s="1136"/>
      <c r="D41" s="1136"/>
      <c r="E41" s="1136"/>
      <c r="F41" s="1136"/>
      <c r="G41" s="1024"/>
      <c r="H41" s="1025"/>
      <c r="I41" s="1025"/>
      <c r="J41" s="1025"/>
      <c r="K41" s="1025"/>
      <c r="L41" s="1025"/>
      <c r="M41" s="1025"/>
      <c r="N41" s="1025"/>
      <c r="O41" s="1025"/>
      <c r="P41" s="1025"/>
      <c r="Q41" s="1025"/>
      <c r="R41" s="1025"/>
      <c r="S41" s="1025"/>
      <c r="T41" s="1095"/>
      <c r="U41" s="92"/>
      <c r="V41" s="438" t="str">
        <f>IFERROR(IF(OR(G9="特定加算Ⅱ",G9="特定加算なし"),"✓",""),"")</f>
        <v/>
      </c>
      <c r="W41" s="1054" t="s">
        <v>15</v>
      </c>
      <c r="X41" s="1055"/>
      <c r="Y41" s="1055"/>
      <c r="Z41" s="1056"/>
      <c r="AA41" s="1020"/>
      <c r="AB41" s="1021"/>
      <c r="AC41" s="134" t="s">
        <v>82</v>
      </c>
      <c r="AD41" s="1051"/>
      <c r="AE41" s="1052"/>
      <c r="AF41" s="1052"/>
      <c r="AG41" s="1052"/>
      <c r="AH41" s="1053"/>
      <c r="AI41" s="1020"/>
      <c r="AJ41" s="1021"/>
      <c r="AK41" s="134" t="s">
        <v>82</v>
      </c>
      <c r="AL41" s="1051"/>
      <c r="AM41" s="1052"/>
      <c r="AN41" s="1052"/>
      <c r="AO41" s="1052"/>
      <c r="AP41" s="1053"/>
      <c r="AS41" s="1014"/>
      <c r="AT41" s="1015"/>
      <c r="AU41" s="1015"/>
      <c r="AV41" s="1015"/>
      <c r="AW41" s="1015"/>
      <c r="AX41" s="1015"/>
      <c r="AY41" s="1015"/>
      <c r="AZ41" s="1015"/>
      <c r="BA41" s="1015"/>
      <c r="BB41" s="1015"/>
      <c r="BC41" s="1015"/>
      <c r="BD41" s="1015"/>
      <c r="BE41" s="1015"/>
      <c r="BF41" s="1015"/>
      <c r="BG41" s="1015"/>
      <c r="BH41" s="1016"/>
    </row>
    <row r="42" spans="2:82" ht="17.100000000000001" customHeight="1" thickBot="1">
      <c r="B42" s="1136"/>
      <c r="C42" s="1136"/>
      <c r="D42" s="1136"/>
      <c r="E42" s="1136"/>
      <c r="F42" s="1136"/>
      <c r="G42" s="1079"/>
      <c r="H42" s="1080"/>
      <c r="I42" s="1080"/>
      <c r="J42" s="1080"/>
      <c r="K42" s="1080"/>
      <c r="L42" s="1080"/>
      <c r="M42" s="1080"/>
      <c r="N42" s="1080"/>
      <c r="O42" s="1080"/>
      <c r="P42" s="1080"/>
      <c r="Q42" s="1080"/>
      <c r="R42" s="1080"/>
      <c r="S42" s="1080"/>
      <c r="T42" s="1081"/>
      <c r="U42" s="92"/>
      <c r="V42" s="85"/>
      <c r="W42" s="135"/>
      <c r="X42" s="135"/>
      <c r="Y42" s="135"/>
      <c r="Z42" s="135"/>
      <c r="AA42" s="435"/>
      <c r="AB42" s="435"/>
      <c r="AC42" s="136"/>
      <c r="AD42" s="1030" t="s">
        <v>15</v>
      </c>
      <c r="AE42" s="1030"/>
      <c r="AF42" s="1030"/>
      <c r="AG42" s="1030"/>
      <c r="AH42" s="1030"/>
      <c r="AI42" s="435"/>
      <c r="AJ42" s="435"/>
      <c r="AK42" s="136"/>
      <c r="AL42" s="1030" t="s">
        <v>15</v>
      </c>
      <c r="AM42" s="1030"/>
      <c r="AN42" s="1030"/>
      <c r="AO42" s="1030"/>
      <c r="AP42" s="1030"/>
      <c r="AS42" s="1017"/>
      <c r="AT42" s="1018"/>
      <c r="AU42" s="1018"/>
      <c r="AV42" s="1018"/>
      <c r="AW42" s="1018"/>
      <c r="AX42" s="1018"/>
      <c r="AY42" s="1018"/>
      <c r="AZ42" s="1018"/>
      <c r="BA42" s="1018"/>
      <c r="BB42" s="1018"/>
      <c r="BC42" s="1018"/>
      <c r="BD42" s="1018"/>
      <c r="BE42" s="1018"/>
      <c r="BF42" s="1018"/>
      <c r="BG42" s="1018"/>
      <c r="BH42" s="1019"/>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6" t="s">
        <v>2072</v>
      </c>
      <c r="C44" s="1136"/>
      <c r="D44" s="1136"/>
      <c r="E44" s="1136"/>
      <c r="F44" s="1136"/>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4" t="s">
        <v>14</v>
      </c>
      <c r="X44" s="1055"/>
      <c r="Y44" s="1055"/>
      <c r="Z44" s="1056"/>
      <c r="AA44" s="1020" t="s">
        <v>12</v>
      </c>
      <c r="AB44" s="1021"/>
      <c r="AC44" s="120"/>
      <c r="AD44" s="1030" t="s">
        <v>14</v>
      </c>
      <c r="AE44" s="1030"/>
      <c r="AF44" s="1030"/>
      <c r="AG44" s="1030"/>
      <c r="AH44" s="1030"/>
      <c r="AI44" s="1020" t="s">
        <v>12</v>
      </c>
      <c r="AJ44" s="1021"/>
      <c r="AK44" s="120"/>
      <c r="AL44" s="1030" t="s">
        <v>14</v>
      </c>
      <c r="AM44" s="1030"/>
      <c r="AN44" s="1030"/>
      <c r="AO44" s="1030"/>
      <c r="AP44" s="1030"/>
      <c r="AS44" s="1011" t="str">
        <f>IFERROR(IF(AS63="○","！R5年度に満たしていた要件を満たさない計画になっている。",IF(OR(AH63=2,AP63=2),VLOOKUP(AS1,【参考】数式用2!E6:S23,15,FALSE),"")),"")</f>
        <v/>
      </c>
      <c r="AT44" s="1012"/>
      <c r="AU44" s="1012"/>
      <c r="AV44" s="1012"/>
      <c r="AW44" s="1012"/>
      <c r="AX44" s="1012"/>
      <c r="AY44" s="1012"/>
      <c r="AZ44" s="1012"/>
      <c r="BA44" s="1012"/>
      <c r="BB44" s="1012"/>
      <c r="BC44" s="1012"/>
      <c r="BD44" s="1012"/>
      <c r="BE44" s="1012"/>
      <c r="BF44" s="1012"/>
      <c r="BG44" s="1012"/>
      <c r="BH44" s="1013"/>
    </row>
    <row r="45" spans="2:82" ht="17.100000000000001" customHeight="1" thickBot="1">
      <c r="B45" s="1136"/>
      <c r="C45" s="1136"/>
      <c r="D45" s="1136"/>
      <c r="E45" s="1136"/>
      <c r="F45" s="1136"/>
      <c r="G45" s="1079"/>
      <c r="H45" s="1080"/>
      <c r="I45" s="1080"/>
      <c r="J45" s="1080"/>
      <c r="K45" s="1080"/>
      <c r="L45" s="1080"/>
      <c r="M45" s="1080"/>
      <c r="N45" s="1080"/>
      <c r="O45" s="1080"/>
      <c r="P45" s="1080"/>
      <c r="Q45" s="1080"/>
      <c r="R45" s="1080"/>
      <c r="S45" s="1080"/>
      <c r="T45" s="1081"/>
      <c r="U45" s="118"/>
      <c r="V45" s="438" t="str">
        <f>IFERROR(IF(G9="特定加算なし","✓",""),"")</f>
        <v/>
      </c>
      <c r="W45" s="1054" t="s">
        <v>15</v>
      </c>
      <c r="X45" s="1055"/>
      <c r="Y45" s="1055"/>
      <c r="Z45" s="1056"/>
      <c r="AA45" s="1020"/>
      <c r="AB45" s="1021"/>
      <c r="AC45" s="120"/>
      <c r="AD45" s="1030" t="s">
        <v>15</v>
      </c>
      <c r="AE45" s="1030"/>
      <c r="AF45" s="1030"/>
      <c r="AG45" s="1030"/>
      <c r="AH45" s="1030"/>
      <c r="AI45" s="1020"/>
      <c r="AJ45" s="1021"/>
      <c r="AK45" s="120"/>
      <c r="AL45" s="1030" t="s">
        <v>15</v>
      </c>
      <c r="AM45" s="1030"/>
      <c r="AN45" s="1030"/>
      <c r="AO45" s="1030"/>
      <c r="AP45" s="1030"/>
      <c r="AS45" s="1017"/>
      <c r="AT45" s="1018"/>
      <c r="AU45" s="1018"/>
      <c r="AV45" s="1018"/>
      <c r="AW45" s="1018"/>
      <c r="AX45" s="1018"/>
      <c r="AY45" s="1018"/>
      <c r="AZ45" s="1018"/>
      <c r="BA45" s="1018"/>
      <c r="BB45" s="1018"/>
      <c r="BC45" s="1018"/>
      <c r="BD45" s="1018"/>
      <c r="BE45" s="1018"/>
      <c r="BF45" s="1018"/>
      <c r="BG45" s="1018"/>
      <c r="BH45" s="1019"/>
      <c r="BO45" s="138"/>
    </row>
    <row r="46" spans="2:82" ht="6.75" customHeight="1">
      <c r="B46" s="124"/>
      <c r="AJ46" s="139"/>
      <c r="AK46" s="139"/>
      <c r="AL46" s="139"/>
      <c r="AM46" s="139"/>
      <c r="AN46" s="139"/>
      <c r="AO46" s="139"/>
      <c r="AP46" s="139"/>
    </row>
    <row r="47" spans="2:82" ht="21" customHeight="1">
      <c r="B47" s="1091" t="s">
        <v>2136</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3"/>
      <c r="C48" s="1134"/>
      <c r="D48" s="1134"/>
      <c r="E48" s="1134"/>
      <c r="F48" s="1135"/>
      <c r="G48" s="1122" t="str">
        <f>IF(F15=4,"R6.4～R6.5",IF(F15=5,"R6.5",""))</f>
        <v>R6.4～R6.5</v>
      </c>
      <c r="H48" s="1123"/>
      <c r="I48" s="1123"/>
      <c r="J48" s="1123"/>
      <c r="K48" s="1123"/>
      <c r="L48" s="1123"/>
      <c r="M48" s="1123"/>
      <c r="N48" s="1123"/>
      <c r="O48" s="1123"/>
      <c r="P48" s="1123"/>
      <c r="Q48" s="1123"/>
      <c r="R48" s="1123"/>
      <c r="S48" s="1123"/>
      <c r="T48" s="1123"/>
      <c r="U48" s="1123"/>
      <c r="V48" s="1123"/>
      <c r="W48" s="1123"/>
      <c r="X48" s="1123"/>
      <c r="Y48" s="1123"/>
      <c r="Z48" s="1124"/>
      <c r="AA48" s="1020" t="s">
        <v>12</v>
      </c>
      <c r="AB48" s="1021"/>
      <c r="AC48" s="1185" t="str">
        <f>IF(OR(F15=4,F15=5),"R6.6","R"&amp;D15&amp;"."&amp;F15)&amp;"～R"&amp;K15&amp;"."&amp;M15</f>
        <v>R6.6～R7.3</v>
      </c>
      <c r="AD48" s="1185"/>
      <c r="AE48" s="1185"/>
      <c r="AF48" s="1185"/>
      <c r="AG48" s="1185"/>
      <c r="AH48" s="1185"/>
      <c r="AS48" s="1040" t="str">
        <f>IFERROR(IF(AND(OR(AP58=1,AP58=2),OR(AP59=1,AP59=2),OR(AP60=1,AP60=2)),"処遇加算Ⅰ",IF(AND(OR(AP58=1,AP58=2),OR(AP59=1,AP59=2),OR(AP60=0,AP60=3)),"処遇加算Ⅱ",IF(OR(OR(AP58=1,AP58=2),OR(AP59=1,AP59=2)),"処遇加算Ⅲ",""))),"")</f>
        <v/>
      </c>
      <c r="AT48" s="1040"/>
      <c r="AU48" s="1040"/>
      <c r="AV48" s="1040"/>
      <c r="AW48" s="1040" t="str">
        <f>IFERROR(IF(AND(AP61=1,AP62=1,AP63=1),"特定加算Ⅰ",IF(AND(AP61=1,AP62=2,AP63=1),"特定加算Ⅱ",IF(OR(AP61=2,AP62=2,AP63=2),"特定加算なし",""))),"")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25" t="s">
        <v>2015</v>
      </c>
      <c r="C49" s="1126"/>
      <c r="D49" s="1126"/>
      <c r="E49" s="1126"/>
      <c r="F49" s="1127"/>
      <c r="G49" s="1186" t="str">
        <f>IFERROR(IF(AND(OR(AH58=1,AH58=2),OR(AH59=1,AH59=2),OR(AH60=1,AH60=2)),"処遇加算Ⅰ",IF(AND(OR(AH58=1,AH58=2),OR(AH59=1,AH59=2),OR(AH60=0,AH60=3)),"処遇加算Ⅱ",IF(OR(OR(AH58=1,AH58=2),OR(AH59=1,AH59=2)),"処遇加算Ⅲ",""))),"")</f>
        <v/>
      </c>
      <c r="H49" s="1164"/>
      <c r="I49" s="1164"/>
      <c r="J49" s="1164"/>
      <c r="K49" s="1187"/>
      <c r="L49" s="1192" t="str">
        <f>IFERROR(IF(G9="","",IF(AND(AH61=1,AH62=1,AH63=1),"特定加算Ⅰ",IF(AND(AH61=1,AH62=2,AH63=1),"特定加算Ⅱ",IF(OR(AH61=2,AH62=2,AH63=2),"特定加算なし","")))),"")</f>
        <v/>
      </c>
      <c r="M49" s="1193"/>
      <c r="N49" s="1193"/>
      <c r="O49" s="1193"/>
      <c r="P49" s="1194"/>
      <c r="Q49" s="1163" t="str">
        <f>IFERROR(IF(OR(L9="ベア加算",AND(L9="ベア加算なし",AH57=1)),"ベア加算",IF(AH57=2,"ベア加算なし","")),"")</f>
        <v/>
      </c>
      <c r="R49" s="1164"/>
      <c r="S49" s="1164"/>
      <c r="T49" s="1164"/>
      <c r="U49" s="1165"/>
      <c r="V49" s="1166" t="s">
        <v>10</v>
      </c>
      <c r="W49" s="1167"/>
      <c r="X49" s="1167"/>
      <c r="Y49" s="1167"/>
      <c r="Z49" s="1167"/>
      <c r="AA49" s="1031"/>
      <c r="AB49" s="1031"/>
      <c r="AC49" s="1171" t="str">
        <f>IFERROR(VLOOKUP(BE48,【参考】数式用2!E6:F23,2,FALSE),"")</f>
        <v/>
      </c>
      <c r="AD49" s="1172"/>
      <c r="AE49" s="1172"/>
      <c r="AF49" s="1172"/>
      <c r="AG49" s="1172"/>
      <c r="AH49" s="1173"/>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5" t="s">
        <v>2016</v>
      </c>
      <c r="C50" s="1126"/>
      <c r="D50" s="1126"/>
      <c r="E50" s="1126"/>
      <c r="F50" s="1127"/>
      <c r="G50" s="1174" t="str">
        <f>IFERROR(VLOOKUP(Y5,【参考】数式用!$A$5:$J$37,MATCH(G49,【参考】数式用!$B$4:$J$4,0)+1,0),"")</f>
        <v/>
      </c>
      <c r="H50" s="1175"/>
      <c r="I50" s="1175"/>
      <c r="J50" s="1175"/>
      <c r="K50" s="1176"/>
      <c r="L50" s="1177" t="str">
        <f>IFERROR(VLOOKUP(Y5,【参考】数式用!$A$5:$J$37,MATCH(L49,【参考】数式用!$B$4:$J$4,0)+1,0),"")</f>
        <v/>
      </c>
      <c r="M50" s="1178"/>
      <c r="N50" s="1178"/>
      <c r="O50" s="1178"/>
      <c r="P50" s="1179"/>
      <c r="Q50" s="1180" t="str">
        <f>IFERROR(VLOOKUP(Y5,【参考】数式用!$A$5:$J$37,MATCH(Q49,【参考】数式用!$B$4:$J$4,0)+1,0),"")</f>
        <v/>
      </c>
      <c r="R50" s="1175"/>
      <c r="S50" s="1175"/>
      <c r="T50" s="1175"/>
      <c r="U50" s="1181"/>
      <c r="V50" s="1158">
        <f>SUM(G50,L50,Q50)</f>
        <v>0</v>
      </c>
      <c r="W50" s="1159"/>
      <c r="X50" s="1159"/>
      <c r="Y50" s="1159"/>
      <c r="Z50" s="1159"/>
      <c r="AA50" s="1031"/>
      <c r="AB50" s="1031"/>
      <c r="AC50" s="1182" t="str">
        <f>IFERROR(VLOOKUP(Y5,【参考】数式用!$A$5:$AB$37,MATCH(AC49,【参考】数式用!$B$4:$AB$4,0)+1,FALSE),"")</f>
        <v/>
      </c>
      <c r="AD50" s="1183"/>
      <c r="AE50" s="1183"/>
      <c r="AF50" s="1183"/>
      <c r="AG50" s="1183"/>
      <c r="AH50" s="1184"/>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5" t="s">
        <v>2053</v>
      </c>
      <c r="BW50" s="1196"/>
      <c r="BX50" s="1196"/>
      <c r="BY50" s="1196"/>
      <c r="BZ50" s="1196"/>
      <c r="CA50" s="1197"/>
      <c r="CD50" s="142"/>
    </row>
    <row r="51" spans="2:86" ht="17.25" customHeight="1">
      <c r="B51" s="1168" t="s">
        <v>2120</v>
      </c>
      <c r="C51" s="1169"/>
      <c r="D51" s="1169"/>
      <c r="E51" s="1169"/>
      <c r="F51" s="1170"/>
      <c r="G51" s="1105" t="str">
        <f>IFERROR(ROUNDDOWN(ROUND(AM5*G50,0),0)*H53,"")</f>
        <v/>
      </c>
      <c r="H51" s="1105"/>
      <c r="I51" s="1105"/>
      <c r="J51" s="1105"/>
      <c r="K51" s="55" t="s">
        <v>2116</v>
      </c>
      <c r="L51" s="1102" t="str">
        <f>IFERROR(ROUNDDOWN(ROUND(AM5*L50,0),0)*H53,"")</f>
        <v/>
      </c>
      <c r="M51" s="1103"/>
      <c r="N51" s="1103"/>
      <c r="O51" s="1103"/>
      <c r="P51" s="55" t="s">
        <v>2116</v>
      </c>
      <c r="Q51" s="1104" t="str">
        <f>IFERROR(ROUNDDOWN(ROUND(AM5*Q50,0),0)*H53,"")</f>
        <v/>
      </c>
      <c r="R51" s="1105"/>
      <c r="S51" s="1105"/>
      <c r="T51" s="1105"/>
      <c r="U51" s="56" t="s">
        <v>2116</v>
      </c>
      <c r="V51" s="1190">
        <f>IFERROR(SUM(G51,L51,Q51),"")</f>
        <v>0</v>
      </c>
      <c r="W51" s="1191"/>
      <c r="X51" s="1191"/>
      <c r="Y51" s="1191"/>
      <c r="Z51" s="57" t="s">
        <v>2116</v>
      </c>
      <c r="AB51" s="58"/>
      <c r="AC51" s="1104" t="str">
        <f>IFERROR(ROUNDDOWN(ROUND(AM5*AC50,0),0)*AD53,"")</f>
        <v/>
      </c>
      <c r="AD51" s="1105"/>
      <c r="AE51" s="1105"/>
      <c r="AF51" s="1105"/>
      <c r="AG51" s="1105"/>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8">
        <f>IF(AND(Q49="ベア加算なし",BA48="ベア加算"),ROUNDDOWN(ROUND(AM5*VLOOKUP(Y5,【参考】数式用!$A$5:$AB$37,9,FALSE),0),0)*AD53,0)</f>
        <v>0</v>
      </c>
      <c r="BW51" s="1199"/>
      <c r="BX51" s="1199"/>
      <c r="BY51" s="1199"/>
      <c r="BZ51" s="1199"/>
      <c r="CA51" s="1200"/>
      <c r="CD51" s="142"/>
    </row>
    <row r="52" spans="2:86" ht="13.5" customHeight="1">
      <c r="B52" s="1168"/>
      <c r="C52" s="1169"/>
      <c r="D52" s="1169"/>
      <c r="E52" s="1169"/>
      <c r="F52" s="1170"/>
      <c r="G52" s="1100" t="str">
        <f>IFERROR("("&amp;TEXT(G51/H53,"#,##0円")&amp;"/月)","")</f>
        <v/>
      </c>
      <c r="H52" s="1101"/>
      <c r="I52" s="1101"/>
      <c r="J52" s="1101"/>
      <c r="K52" s="1101"/>
      <c r="L52" s="1188" t="str">
        <f>IFERROR("("&amp;TEXT(L51/H53,"#,##0円")&amp;"/月)","")</f>
        <v/>
      </c>
      <c r="M52" s="1189"/>
      <c r="N52" s="1189"/>
      <c r="O52" s="1189"/>
      <c r="P52" s="1100"/>
      <c r="Q52" s="1101" t="str">
        <f>IFERROR("("&amp;TEXT(Q51/H53,"#,##0円")&amp;"/月)","")</f>
        <v/>
      </c>
      <c r="R52" s="1101"/>
      <c r="S52" s="1101"/>
      <c r="T52" s="1101"/>
      <c r="U52" s="1101"/>
      <c r="V52" s="1101" t="str">
        <f>IFERROR("("&amp;TEXT(V51/H53,"#,##0円")&amp;"/月)","")</f>
        <v>(0円/月)</v>
      </c>
      <c r="W52" s="1101"/>
      <c r="X52" s="1101"/>
      <c r="Y52" s="1101"/>
      <c r="Z52" s="1101"/>
      <c r="AB52" s="58"/>
      <c r="AC52" s="1188" t="str">
        <f>IFERROR("("&amp;TEXT(AC51/AD53,"#,##0円")&amp;"/月)","")</f>
        <v/>
      </c>
      <c r="AD52" s="1189"/>
      <c r="AE52" s="1189"/>
      <c r="AF52" s="1189"/>
      <c r="AG52" s="1189"/>
      <c r="AH52" s="1100"/>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050" t="s">
        <v>2202</v>
      </c>
      <c r="AT56" s="1050"/>
      <c r="AU56" s="1050"/>
      <c r="AV56" s="1050"/>
      <c r="AW56" s="1050" t="s">
        <v>2201</v>
      </c>
      <c r="AX56" s="1050"/>
      <c r="AY56" s="1050"/>
      <c r="AZ56" s="1050"/>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037"/>
      <c r="AT57" s="1037"/>
      <c r="AU57" s="1037"/>
      <c r="AV57" s="1037"/>
      <c r="AW57" s="1043"/>
      <c r="AX57" s="1043"/>
      <c r="AY57" s="1043"/>
      <c r="AZ57" s="1043"/>
      <c r="BP57" s="151"/>
      <c r="BR57" s="151"/>
      <c r="BS57" s="151"/>
      <c r="BT57" s="151"/>
      <c r="BU57" s="151"/>
      <c r="BV57" s="151"/>
      <c r="BW57" s="151"/>
      <c r="BX57" s="151"/>
      <c r="BY57" s="151"/>
      <c r="BZ57" s="151"/>
      <c r="CA57" s="151"/>
      <c r="CB57" s="151"/>
      <c r="CC57" s="151"/>
      <c r="CD57" s="151"/>
      <c r="CE57" s="151"/>
      <c r="CF57" s="151"/>
      <c r="CH57" s="154"/>
    </row>
    <row r="58" spans="2:86" ht="15.95" customHeight="1">
      <c r="U58" s="1211" t="s">
        <v>2055</v>
      </c>
      <c r="V58" s="1211"/>
      <c r="W58" s="1211"/>
      <c r="X58" s="1211"/>
      <c r="Y58" s="1211"/>
      <c r="Z58" s="539" t="str">
        <f>IF(AND(B9&lt;&gt;"処遇加算なし",F15=4),IF(V24="✓",1,IF(V25="✓",2,IF(V26="✓",3,""))),"")</f>
        <v/>
      </c>
      <c r="AA58" s="536"/>
      <c r="AB58" s="537"/>
      <c r="AC58" s="1211" t="s">
        <v>2055</v>
      </c>
      <c r="AD58" s="1211"/>
      <c r="AE58" s="1211"/>
      <c r="AF58" s="1211"/>
      <c r="AG58" s="1211"/>
      <c r="AH58" s="425">
        <f>IF(AND(F15&lt;&gt;4,F15&lt;&gt;5),0,IF(AU8="○",1,3))</f>
        <v>3</v>
      </c>
      <c r="AI58" s="537"/>
      <c r="AJ58" s="537"/>
      <c r="AK58" s="1211" t="s">
        <v>2055</v>
      </c>
      <c r="AL58" s="1211"/>
      <c r="AM58" s="1211"/>
      <c r="AN58" s="1211"/>
      <c r="AO58" s="1211"/>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1" t="s">
        <v>2056</v>
      </c>
      <c r="V59" s="1211"/>
      <c r="W59" s="1211"/>
      <c r="X59" s="1211"/>
      <c r="Y59" s="1211"/>
      <c r="Z59" s="539" t="str">
        <f>IF(AND(B9&lt;&gt;"処遇加算なし",F15=4),IF(V28="✓",1,IF(V29="✓",2,IF(V30="✓",3,""))),"")</f>
        <v/>
      </c>
      <c r="AA59" s="536"/>
      <c r="AB59" s="537"/>
      <c r="AC59" s="1211" t="s">
        <v>2056</v>
      </c>
      <c r="AD59" s="1211"/>
      <c r="AE59" s="1211"/>
      <c r="AF59" s="1211"/>
      <c r="AG59" s="1211"/>
      <c r="AH59" s="425">
        <f>IF(AND(F15&lt;&gt;4,F15&lt;&gt;5),0,IF(AV8="○",1,3))</f>
        <v>3</v>
      </c>
      <c r="AI59" s="537"/>
      <c r="AJ59" s="537"/>
      <c r="AK59" s="1211" t="s">
        <v>2056</v>
      </c>
      <c r="AL59" s="1211"/>
      <c r="AM59" s="1211"/>
      <c r="AN59" s="1211"/>
      <c r="AO59" s="1211"/>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1" t="s">
        <v>2057</v>
      </c>
      <c r="V60" s="1211"/>
      <c r="W60" s="1211"/>
      <c r="X60" s="1211"/>
      <c r="Y60" s="1211"/>
      <c r="Z60" s="539" t="str">
        <f>IF(AND(B9&lt;&gt;"処遇加算なし",F15=4),IF(V32="✓",1,IF(V33="✓",2,"")),"")</f>
        <v/>
      </c>
      <c r="AA60" s="536"/>
      <c r="AB60" s="537"/>
      <c r="AC60" s="1211" t="s">
        <v>2057</v>
      </c>
      <c r="AD60" s="1211"/>
      <c r="AE60" s="1211"/>
      <c r="AF60" s="1211"/>
      <c r="AG60" s="1211"/>
      <c r="AH60" s="425">
        <f>IF(AND(F15&lt;&gt;4,F15&lt;&gt;5),0,IF(AW8="○",1,3))</f>
        <v>3</v>
      </c>
      <c r="AI60" s="537"/>
      <c r="AJ60" s="537"/>
      <c r="AK60" s="1211" t="s">
        <v>2057</v>
      </c>
      <c r="AL60" s="1211"/>
      <c r="AM60" s="1211"/>
      <c r="AN60" s="1211"/>
      <c r="AO60" s="1211"/>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1" t="s">
        <v>2058</v>
      </c>
      <c r="V61" s="1211"/>
      <c r="W61" s="1211"/>
      <c r="X61" s="1211"/>
      <c r="Y61" s="1211"/>
      <c r="Z61" s="539" t="str">
        <f>IF(AND(B9&lt;&gt;"処遇加算なし",F15=4),IF(V36="✓",1,IF(V37="✓",2,"")),"")</f>
        <v/>
      </c>
      <c r="AA61" s="536"/>
      <c r="AB61" s="537"/>
      <c r="AC61" s="1211" t="s">
        <v>2058</v>
      </c>
      <c r="AD61" s="1211"/>
      <c r="AE61" s="1211"/>
      <c r="AF61" s="1211"/>
      <c r="AG61" s="1211"/>
      <c r="AH61" s="425">
        <f>IF(AND(F15&lt;&gt;4,F15&lt;&gt;5),0,IF(AX8="○",1,2))</f>
        <v>2</v>
      </c>
      <c r="AI61" s="537"/>
      <c r="AJ61" s="537"/>
      <c r="AK61" s="1211" t="s">
        <v>2058</v>
      </c>
      <c r="AL61" s="1211"/>
      <c r="AM61" s="1211"/>
      <c r="AN61" s="1211"/>
      <c r="AO61" s="1211"/>
      <c r="AP61" s="425">
        <f>IF(AX8="○",1,2)</f>
        <v>2</v>
      </c>
      <c r="AQ61" s="145"/>
      <c r="AR61" s="145"/>
      <c r="AS61" s="1038" t="str">
        <f>IF(OR(AND(Z61=1,AH61=2),AND(Z61=1,AP61=2)),"○","")</f>
        <v/>
      </c>
      <c r="AT61" s="1038"/>
      <c r="AU61" s="1038"/>
      <c r="AV61" s="1038"/>
      <c r="AW61" s="1044" t="str">
        <f>IF(OR((AD61-AL61)&lt;0,(AD61-AT61)&lt;0),"!","")</f>
        <v/>
      </c>
      <c r="AX61" s="1044"/>
      <c r="AY61" s="1044"/>
      <c r="AZ61" s="1044"/>
      <c r="BP61" s="151"/>
      <c r="BR61" s="151"/>
      <c r="BS61" s="151"/>
      <c r="BT61" s="151"/>
      <c r="BU61" s="151"/>
      <c r="BV61" s="151"/>
      <c r="BW61" s="151"/>
      <c r="BX61" s="151"/>
      <c r="BY61" s="151"/>
      <c r="BZ61" s="151"/>
      <c r="CA61" s="151"/>
      <c r="CB61" s="151"/>
      <c r="CC61" s="151"/>
      <c r="CD61" s="151"/>
      <c r="CE61" s="151"/>
      <c r="CF61" s="151"/>
      <c r="CH61" s="154"/>
    </row>
    <row r="62" spans="2:86" ht="15.95" customHeight="1">
      <c r="U62" s="1211" t="s">
        <v>2059</v>
      </c>
      <c r="V62" s="1211"/>
      <c r="W62" s="1211"/>
      <c r="X62" s="1211"/>
      <c r="Y62" s="1211"/>
      <c r="Z62" s="539" t="str">
        <f>IF(AND(B9&lt;&gt;"処遇加算なし",F15=4),IF(V40="✓",1,IF(V41="✓",2,"")),"")</f>
        <v/>
      </c>
      <c r="AA62" s="536"/>
      <c r="AB62" s="537"/>
      <c r="AC62" s="1211" t="s">
        <v>2059</v>
      </c>
      <c r="AD62" s="1211"/>
      <c r="AE62" s="1211"/>
      <c r="AF62" s="1211"/>
      <c r="AG62" s="1211"/>
      <c r="AH62" s="425">
        <f>IF(AND(F15&lt;&gt;4,F15&lt;&gt;5),0,IF(AY8="○",1,2))</f>
        <v>2</v>
      </c>
      <c r="AI62" s="537"/>
      <c r="AJ62" s="537"/>
      <c r="AK62" s="1211" t="s">
        <v>2059</v>
      </c>
      <c r="AL62" s="1211"/>
      <c r="AM62" s="1211"/>
      <c r="AN62" s="1211"/>
      <c r="AO62" s="1211"/>
      <c r="AP62" s="425">
        <f>IF(AY8="○",1,2)</f>
        <v>2</v>
      </c>
      <c r="AQ62" s="145"/>
      <c r="AR62" s="145"/>
      <c r="AS62" s="1038" t="str">
        <f>IF(OR(AND(Z62=1,AH62=2),AND(Z62=1,AP62=2)),"○","")</f>
        <v/>
      </c>
      <c r="AT62" s="1038"/>
      <c r="AU62" s="1038"/>
      <c r="AV62" s="1038"/>
      <c r="AW62" s="1044" t="str">
        <f>IF(OR((AD62-AL62)&lt;0,(AD62-AT62)&lt;0),"!","")</f>
        <v/>
      </c>
      <c r="AX62" s="1044"/>
      <c r="AY62" s="1044"/>
      <c r="AZ62" s="1044"/>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38" t="str">
        <f>IF(OR(AND(Z63=1,AH63=2),AND(Z63=1,AP63=2)),"○","")</f>
        <v/>
      </c>
      <c r="AT63" s="1038"/>
      <c r="AU63" s="1038"/>
      <c r="AV63" s="1038"/>
      <c r="AW63" s="1044" t="str">
        <f>IF(OR((AD63-AL63)&lt;0,(AD63-AT63)&lt;0),"!","")</f>
        <v/>
      </c>
      <c r="AX63" s="1044"/>
      <c r="AY63" s="1044"/>
      <c r="AZ63" s="1044"/>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4" t="s">
        <v>2332</v>
      </c>
      <c r="O1" s="1074"/>
      <c r="P1" s="1074"/>
      <c r="Q1" s="1074"/>
      <c r="R1" s="1074"/>
      <c r="S1" s="1074"/>
      <c r="T1" s="1074"/>
      <c r="U1" s="1074"/>
      <c r="V1" s="1074"/>
      <c r="W1" s="1074"/>
      <c r="X1" s="1074"/>
      <c r="Y1" s="1074"/>
      <c r="Z1" s="1074"/>
      <c r="AA1" s="1074"/>
      <c r="AB1" s="1074"/>
      <c r="AC1" s="1074"/>
      <c r="AD1" s="1074"/>
      <c r="AE1" s="1074"/>
      <c r="AF1" s="1201" t="s">
        <v>25</v>
      </c>
      <c r="AG1" s="1201"/>
      <c r="AH1" s="1201"/>
      <c r="AI1" s="1202" t="str">
        <f>IF(G5="","",G5)</f>
        <v/>
      </c>
      <c r="AJ1" s="1202"/>
      <c r="AK1" s="1202"/>
      <c r="AL1" s="1202"/>
      <c r="AM1" s="1202"/>
      <c r="AN1" s="1202"/>
      <c r="AO1" s="1202"/>
      <c r="AP1" s="1202"/>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0"/>
      <c r="AR2" s="430"/>
      <c r="CE2" s="990" t="s">
        <v>2192</v>
      </c>
      <c r="CF2" s="990"/>
      <c r="CG2" s="990"/>
      <c r="CH2" s="990"/>
      <c r="CI2" s="1206" t="str">
        <f>IF(AI1&lt;&gt;"",1,"")</f>
        <v/>
      </c>
      <c r="CJ2" s="120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0" t="s">
        <v>2186</v>
      </c>
      <c r="CF3" s="990"/>
      <c r="CG3" s="990"/>
      <c r="CH3" s="990"/>
      <c r="CI3" s="1208" t="str">
        <f>IF(AND(L9="ベア加算",Q49="ベア加算"),1,"")</f>
        <v/>
      </c>
      <c r="CJ3" s="1209"/>
    </row>
    <row r="4" spans="1:88" ht="28.5" customHeight="1">
      <c r="B4" s="1128" t="s">
        <v>2237</v>
      </c>
      <c r="C4" s="1128"/>
      <c r="D4" s="1128"/>
      <c r="E4" s="1128"/>
      <c r="F4" s="1128"/>
      <c r="G4" s="1129" t="s">
        <v>0</v>
      </c>
      <c r="H4" s="1129"/>
      <c r="I4" s="1129"/>
      <c r="J4" s="1130" t="s">
        <v>1</v>
      </c>
      <c r="K4" s="1131"/>
      <c r="L4" s="1131"/>
      <c r="M4" s="1131"/>
      <c r="N4" s="1131"/>
      <c r="O4" s="1132"/>
      <c r="P4" s="985" t="s">
        <v>2</v>
      </c>
      <c r="Q4" s="986"/>
      <c r="R4" s="986"/>
      <c r="S4" s="986"/>
      <c r="T4" s="986"/>
      <c r="U4" s="986"/>
      <c r="V4" s="986"/>
      <c r="W4" s="986"/>
      <c r="X4" s="987"/>
      <c r="Y4" s="1130" t="s">
        <v>3</v>
      </c>
      <c r="Z4" s="1131"/>
      <c r="AA4" s="1131"/>
      <c r="AB4" s="1131"/>
      <c r="AC4" s="1131"/>
      <c r="AD4" s="1132"/>
      <c r="AE4" s="1096" t="s">
        <v>2317</v>
      </c>
      <c r="AF4" s="1097"/>
      <c r="AG4" s="1097"/>
      <c r="AH4" s="1098"/>
      <c r="AI4" s="1096" t="s">
        <v>2318</v>
      </c>
      <c r="AJ4" s="1097"/>
      <c r="AK4" s="1097"/>
      <c r="AL4" s="1098"/>
      <c r="AM4" s="1096" t="s">
        <v>2319</v>
      </c>
      <c r="AN4" s="1097"/>
      <c r="AO4" s="1097"/>
      <c r="AP4" s="1098"/>
      <c r="AS4" s="83"/>
      <c r="AT4" s="982" t="s">
        <v>2095</v>
      </c>
      <c r="AU4" s="982" t="s">
        <v>2055</v>
      </c>
      <c r="AV4" s="982" t="s">
        <v>2056</v>
      </c>
      <c r="AW4" s="982" t="s">
        <v>2057</v>
      </c>
      <c r="AX4" s="982" t="s">
        <v>2058</v>
      </c>
      <c r="AY4" s="982" t="s">
        <v>2059</v>
      </c>
      <c r="AZ4" s="982" t="s">
        <v>2094</v>
      </c>
      <c r="BA4" s="84"/>
      <c r="CE4" s="990" t="s">
        <v>2191</v>
      </c>
      <c r="CF4" s="990"/>
      <c r="CG4" s="990"/>
      <c r="CH4" s="990"/>
      <c r="CI4" s="988" t="str">
        <f>IF(OR(OR(G49="処遇加算Ⅰ",G49="処遇加算Ⅱ"),OR(AS48="処遇加算Ⅰ",AS48="処遇加算Ⅱ")),1,"")</f>
        <v/>
      </c>
      <c r="CJ4" s="989"/>
    </row>
    <row r="5" spans="1:88" ht="33" customHeight="1">
      <c r="B5" s="1116"/>
      <c r="C5" s="1116"/>
      <c r="D5" s="1116"/>
      <c r="E5" s="1116"/>
      <c r="F5" s="1116"/>
      <c r="G5" s="1117"/>
      <c r="H5" s="1117"/>
      <c r="I5" s="1117"/>
      <c r="J5" s="1118"/>
      <c r="K5" s="1118"/>
      <c r="L5" s="1118"/>
      <c r="M5" s="1119"/>
      <c r="N5" s="1119"/>
      <c r="O5" s="1119"/>
      <c r="P5" s="1214"/>
      <c r="Q5" s="1215"/>
      <c r="R5" s="1215"/>
      <c r="S5" s="1215"/>
      <c r="T5" s="1215"/>
      <c r="U5" s="1215"/>
      <c r="V5" s="1215"/>
      <c r="W5" s="1215"/>
      <c r="X5" s="1216"/>
      <c r="Y5" s="1099"/>
      <c r="Z5" s="1099"/>
      <c r="AA5" s="1099"/>
      <c r="AB5" s="1099"/>
      <c r="AC5" s="1099"/>
      <c r="AD5" s="1099"/>
      <c r="AE5" s="995"/>
      <c r="AF5" s="996"/>
      <c r="AG5" s="996"/>
      <c r="AH5" s="997"/>
      <c r="AI5" s="995"/>
      <c r="AJ5" s="996"/>
      <c r="AK5" s="996"/>
      <c r="AL5" s="997"/>
      <c r="AM5" s="998">
        <f>AE5-AI5</f>
        <v>0</v>
      </c>
      <c r="AN5" s="999"/>
      <c r="AO5" s="999"/>
      <c r="AP5" s="1000"/>
      <c r="AS5" s="83"/>
      <c r="AT5" s="983"/>
      <c r="AU5" s="983"/>
      <c r="AV5" s="983"/>
      <c r="AW5" s="983"/>
      <c r="AX5" s="983"/>
      <c r="AY5" s="983"/>
      <c r="AZ5" s="983"/>
      <c r="BA5" s="84"/>
      <c r="CE5" s="990" t="s">
        <v>2185</v>
      </c>
      <c r="CF5" s="990"/>
      <c r="CG5" s="990"/>
      <c r="CH5" s="990"/>
      <c r="CI5" s="988" t="str">
        <f>IF(OR(G49="処遇加算Ⅰ",AS48="処遇加算Ⅰ"),1,"")</f>
        <v/>
      </c>
      <c r="CJ5" s="989"/>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3"/>
      <c r="AU6" s="983"/>
      <c r="AV6" s="983"/>
      <c r="AW6" s="983"/>
      <c r="AX6" s="983"/>
      <c r="AY6" s="983"/>
      <c r="AZ6" s="983"/>
      <c r="BA6" s="84"/>
      <c r="CE6" s="990" t="s">
        <v>2188</v>
      </c>
      <c r="CF6" s="990"/>
      <c r="CG6" s="990"/>
      <c r="CH6" s="990"/>
      <c r="CI6" s="988" t="str">
        <f>IF(OR(AH61=1,AP61=1),1,"")</f>
        <v/>
      </c>
      <c r="CJ6" s="989"/>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4"/>
      <c r="AU7" s="984"/>
      <c r="AV7" s="984"/>
      <c r="AW7" s="984"/>
      <c r="AX7" s="984"/>
      <c r="AY7" s="984"/>
      <c r="AZ7" s="984"/>
      <c r="BA7" s="84"/>
      <c r="CE7" s="1210" t="s">
        <v>2187</v>
      </c>
      <c r="CF7" s="1210"/>
      <c r="CG7" s="1210"/>
      <c r="CH7" s="1210"/>
      <c r="CI7" s="988" t="str">
        <f>IF(AND(AH62=1,AD41=""),1,"")</f>
        <v/>
      </c>
      <c r="CJ7" s="989"/>
    </row>
    <row r="8" spans="1:88" ht="17.25" customHeight="1" thickBot="1">
      <c r="B8" s="1122" t="s">
        <v>2145</v>
      </c>
      <c r="C8" s="1123"/>
      <c r="D8" s="1123"/>
      <c r="E8" s="1123"/>
      <c r="F8" s="1123"/>
      <c r="G8" s="1123"/>
      <c r="H8" s="1123"/>
      <c r="I8" s="1123"/>
      <c r="J8" s="1123"/>
      <c r="K8" s="1123"/>
      <c r="L8" s="1123"/>
      <c r="M8" s="1123"/>
      <c r="N8" s="1123"/>
      <c r="O8" s="1123"/>
      <c r="P8" s="1123"/>
      <c r="Q8" s="1123"/>
      <c r="R8" s="1123"/>
      <c r="S8" s="1124"/>
      <c r="T8" s="1020" t="s">
        <v>12</v>
      </c>
      <c r="U8" s="1021"/>
      <c r="V8" s="1001" t="str">
        <f>IFERROR(IF(VLOOKUP(AS1,【参考】数式用2!E6:L23,3,FALSE)="","",VLOOKUP(AS1,【参考】数式用2!E6:L23,3,FALSE)),"")</f>
        <v/>
      </c>
      <c r="W8" s="1002"/>
      <c r="X8" s="1002"/>
      <c r="Y8" s="1002"/>
      <c r="Z8" s="1003"/>
      <c r="AA8" s="991" t="str">
        <f>IFERROR(VLOOKUP(AS1,【参考】数式用2!E6:L23,4,FALSE),"")</f>
        <v/>
      </c>
      <c r="AB8" s="991"/>
      <c r="AC8" s="991"/>
      <c r="AD8" s="991"/>
      <c r="AE8" s="991"/>
      <c r="AF8" s="991"/>
      <c r="AG8" s="991"/>
      <c r="AH8" s="991"/>
      <c r="AI8" s="991"/>
      <c r="AJ8" s="991"/>
      <c r="AK8" s="991"/>
      <c r="AL8" s="991"/>
      <c r="AM8" s="991"/>
      <c r="AN8" s="991"/>
      <c r="AO8" s="991"/>
      <c r="AP8" s="992"/>
      <c r="AS8" s="83"/>
      <c r="AT8" s="1203" t="str">
        <f>IF(L9="ベア加算","",IF(OR(V8="新加算Ⅰ",V8="新加算Ⅱ",V8="新加算Ⅲ",V8="新加算Ⅳ"),"○",""))</f>
        <v/>
      </c>
      <c r="AU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3" t="str">
        <f>IF(OR(V8="新加算Ⅰ",V8="新加算Ⅱ",V8="新加算Ⅲ",V8="新加算Ⅴ(１)",V8="新加算Ⅴ(３)",V8="新加算Ⅴ(８)"),"○","")</f>
        <v/>
      </c>
      <c r="AX8" s="1203" t="str">
        <f>IF(OR(V8="新加算Ⅰ",V8="新加算Ⅱ",V8="新加算Ⅴ(１)",V8="新加算Ⅴ(２)",V8="新加算Ⅴ(３)",V8="新加算Ⅴ(４)",V8="新加算Ⅴ(５)",V8="新加算Ⅴ(６)",V8="新加算Ⅴ(７)",V8="新加算Ⅴ(９)",V8="新加算Ⅴ(10)",V8="新加算Ⅴ(12)"),"○","")</f>
        <v/>
      </c>
      <c r="AY8" s="1203" t="str">
        <f>IF(OR(V8="新加算Ⅰ",V8="新加算Ⅴ(１)",V8="新加算Ⅴ(２)",V8="新加算Ⅴ(５)",V8="新加算Ⅴ(７)",V8="新加算Ⅴ(10)"),"○","")</f>
        <v/>
      </c>
      <c r="AZ8" s="1203" t="str">
        <f>IF(OR(V8="新加算Ⅰ",V8="新加算Ⅱ",V8="新加算Ⅴ(１)",V8="新加算Ⅴ(２)",V8="新加算Ⅴ(３)",V8="新加算Ⅴ(４)",V8="新加算Ⅴ(５)",V8="新加算Ⅴ(６)",V8="新加算Ⅴ(７)",V8="新加算Ⅴ(９)",V8="新加算Ⅴ(10)",V8="新加算Ⅴ(12)"),"○","")</f>
        <v/>
      </c>
      <c r="BA8" s="84"/>
      <c r="CE8" s="1210" t="s">
        <v>2187</v>
      </c>
      <c r="CF8" s="1210"/>
      <c r="CG8" s="1210"/>
      <c r="CH8" s="1210"/>
      <c r="CI8" s="988" t="str">
        <f>IF(AND(AP62=1,AL41=""),1,"")</f>
        <v/>
      </c>
      <c r="CJ8" s="989"/>
    </row>
    <row r="9" spans="1:88" ht="26.25" customHeight="1">
      <c r="B9" s="1137"/>
      <c r="C9" s="1138"/>
      <c r="D9" s="1138"/>
      <c r="E9" s="1138"/>
      <c r="F9" s="1139"/>
      <c r="G9" s="1140"/>
      <c r="H9" s="1141"/>
      <c r="I9" s="1141"/>
      <c r="J9" s="1141"/>
      <c r="K9" s="1142"/>
      <c r="L9" s="1143"/>
      <c r="M9" s="1144"/>
      <c r="N9" s="1144"/>
      <c r="O9" s="1144"/>
      <c r="P9" s="1145"/>
      <c r="Q9" s="1120" t="s">
        <v>2051</v>
      </c>
      <c r="R9" s="1121"/>
      <c r="S9" s="1121"/>
      <c r="T9" s="1020"/>
      <c r="U9" s="1021"/>
      <c r="V9" s="1004" t="str">
        <f>IFERROR(VLOOKUP(Y5,【参考】数式用!$A$5:$AB$37,MATCH(V8,【参考】数式用!$B$4:$AB$4,0)+1,FALSE),"")</f>
        <v/>
      </c>
      <c r="W9" s="1005"/>
      <c r="X9" s="1005"/>
      <c r="Y9" s="1005"/>
      <c r="Z9" s="1006"/>
      <c r="AA9" s="993"/>
      <c r="AB9" s="993"/>
      <c r="AC9" s="993"/>
      <c r="AD9" s="993"/>
      <c r="AE9" s="993"/>
      <c r="AF9" s="993"/>
      <c r="AG9" s="993"/>
      <c r="AH9" s="993"/>
      <c r="AI9" s="993"/>
      <c r="AJ9" s="993"/>
      <c r="AK9" s="993"/>
      <c r="AL9" s="993"/>
      <c r="AM9" s="993"/>
      <c r="AN9" s="993"/>
      <c r="AO9" s="993"/>
      <c r="AP9" s="994"/>
      <c r="AS9" s="83"/>
      <c r="AT9" s="1204"/>
      <c r="AU9" s="1204"/>
      <c r="AV9" s="1204"/>
      <c r="AW9" s="1204"/>
      <c r="AX9" s="1204"/>
      <c r="AY9" s="1204"/>
      <c r="AZ9" s="1204"/>
      <c r="BA9" s="84"/>
      <c r="CE9" s="990" t="s">
        <v>2187</v>
      </c>
      <c r="CF9" s="990"/>
      <c r="CG9" s="990"/>
      <c r="CH9" s="990"/>
      <c r="CI9" s="988" t="str">
        <f>IF(OR(AH62=1,AP62=1),1,"")</f>
        <v/>
      </c>
      <c r="CJ9" s="989"/>
    </row>
    <row r="10" spans="1:88" ht="11.25" customHeight="1">
      <c r="B10" s="1146" t="str">
        <f>IFERROR(VLOOKUP(Y5,【参考】数式用!$A$5:$J$37,MATCH(B9,【参考】数式用!$B$4:$J$4,0)+1,0),"")</f>
        <v/>
      </c>
      <c r="C10" s="1147"/>
      <c r="D10" s="1147"/>
      <c r="E10" s="1147"/>
      <c r="F10" s="1148"/>
      <c r="G10" s="1146" t="str">
        <f>IFERROR(VLOOKUP(Y5,【参考】数式用!$A$5:$J$37,MATCH(G9,【参考】数式用!$B$4:$J$4,0)+1,0),"")</f>
        <v/>
      </c>
      <c r="H10" s="1147"/>
      <c r="I10" s="1147"/>
      <c r="J10" s="1147"/>
      <c r="K10" s="1148"/>
      <c r="L10" s="1152" t="str">
        <f>IFERROR(VLOOKUP(Y5,【参考】数式用!$A$5:$J$37,MATCH(L9,【参考】数式用!$B$4:$J$4,0)+1,0),"")</f>
        <v/>
      </c>
      <c r="M10" s="1153"/>
      <c r="N10" s="1153"/>
      <c r="O10" s="1153"/>
      <c r="P10" s="1154"/>
      <c r="Q10" s="1158">
        <f>SUM(B10,G10,L10)</f>
        <v>0</v>
      </c>
      <c r="R10" s="1159"/>
      <c r="S10" s="1159"/>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0" t="s">
        <v>2190</v>
      </c>
      <c r="CF10" s="990"/>
      <c r="CG10" s="990"/>
      <c r="CH10" s="990"/>
      <c r="CI10" s="988">
        <f>IF(OR(AH63=1,AP63=1),1,0)</f>
        <v>0</v>
      </c>
      <c r="CJ10" s="989"/>
    </row>
    <row r="11" spans="1:88" s="94" customFormat="1" ht="20.25" customHeight="1" thickBot="1">
      <c r="B11" s="1149"/>
      <c r="C11" s="1150"/>
      <c r="D11" s="1150"/>
      <c r="E11" s="1150"/>
      <c r="F11" s="1151"/>
      <c r="G11" s="1149"/>
      <c r="H11" s="1150"/>
      <c r="I11" s="1150"/>
      <c r="J11" s="1150"/>
      <c r="K11" s="1151"/>
      <c r="L11" s="1155"/>
      <c r="M11" s="1156"/>
      <c r="N11" s="1156"/>
      <c r="O11" s="1156"/>
      <c r="P11" s="1157"/>
      <c r="Q11" s="1158"/>
      <c r="R11" s="1159"/>
      <c r="S11" s="1159"/>
      <c r="T11" s="1031"/>
      <c r="U11" s="1021"/>
      <c r="V11" s="1094" t="str">
        <f>IFERROR(IF(VLOOKUP(AS1,【参考】数式用2!E6:L23,5,FALSE)="","",VLOOKUP(AS1,【参考】数式用2!E6:L23,5,FALSE)),"")</f>
        <v/>
      </c>
      <c r="W11" s="1094"/>
      <c r="X11" s="1094"/>
      <c r="Y11" s="1094"/>
      <c r="Z11" s="1094"/>
      <c r="AA11" s="991" t="str">
        <f>IFERROR(VLOOKUP(AS1,【参考】数式用2!E6:L23,6,FALSE),"")</f>
        <v/>
      </c>
      <c r="AB11" s="991"/>
      <c r="AC11" s="991"/>
      <c r="AD11" s="991"/>
      <c r="AE11" s="991"/>
      <c r="AF11" s="991"/>
      <c r="AG11" s="991"/>
      <c r="AH11" s="991"/>
      <c r="AI11" s="991"/>
      <c r="AJ11" s="991"/>
      <c r="AK11" s="991"/>
      <c r="AL11" s="991"/>
      <c r="AM11" s="991"/>
      <c r="AN11" s="991"/>
      <c r="AO11" s="991"/>
      <c r="AP11" s="992"/>
      <c r="AS11" s="99"/>
      <c r="AT11" s="1203" t="str">
        <f>IF(L9="ベア加算","",IF(OR(V11="新加算Ⅰ",V11="新加算Ⅱ",V11="新加算Ⅲ",V11="新加算Ⅳ"),"○",""))</f>
        <v/>
      </c>
      <c r="AU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3" t="str">
        <f>IF(OR(V11="新加算Ⅰ",V11="新加算Ⅱ",V11="新加算Ⅲ",V11="新加算Ⅴ(１)",V11="新加算Ⅴ(３)",V11="新加算Ⅴ(８)"),"○","")</f>
        <v/>
      </c>
      <c r="AX11" s="1203" t="str">
        <f>IF(OR(V11="新加算Ⅰ",V11="新加算Ⅱ",V11="新加算Ⅴ(１)",V11="新加算Ⅴ(２)",V11="新加算Ⅴ(３)",V11="新加算Ⅴ(４)",V11="新加算Ⅴ(５)",V11="新加算Ⅴ(６)",V11="新加算Ⅴ(７)",V11="新加算Ⅴ(９)",V11="新加算Ⅴ(10)",V11="新加算Ⅴ(12)"),"○","")</f>
        <v/>
      </c>
      <c r="AY11" s="1203" t="str">
        <f>IF(OR(V11="新加算Ⅰ",V11="新加算Ⅴ(１)",V11="新加算Ⅴ(２)",V11="新加算Ⅴ(５)",V11="新加算Ⅴ(７)",V11="新加算Ⅴ(10)"),"○","")</f>
        <v/>
      </c>
      <c r="AZ11" s="1203"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5"/>
      <c r="D12" s="1115"/>
      <c r="E12" s="1115"/>
      <c r="F12" s="1115"/>
      <c r="G12" s="1115"/>
      <c r="H12" s="1115"/>
      <c r="I12" s="1115"/>
      <c r="J12" s="1115"/>
      <c r="K12" s="1115"/>
      <c r="L12" s="1115"/>
      <c r="M12" s="1115"/>
      <c r="N12" s="1115"/>
      <c r="O12" s="1115"/>
      <c r="P12" s="1115"/>
      <c r="Q12" s="1115"/>
      <c r="R12" s="1115"/>
      <c r="S12" s="1115"/>
      <c r="T12" s="1031"/>
      <c r="U12" s="1021"/>
      <c r="V12" s="1217" t="str">
        <f>IFERROR(VLOOKUP(Y5,【参考】数式用!$A$5:$AB$37,MATCH(V11,【参考】数式用!$B$4:$AB$4,0)+1,FALSE),"")</f>
        <v/>
      </c>
      <c r="W12" s="1217"/>
      <c r="X12" s="1217"/>
      <c r="Y12" s="1217"/>
      <c r="Z12" s="1217"/>
      <c r="AA12" s="993"/>
      <c r="AB12" s="993"/>
      <c r="AC12" s="993"/>
      <c r="AD12" s="993"/>
      <c r="AE12" s="993"/>
      <c r="AF12" s="993"/>
      <c r="AG12" s="993"/>
      <c r="AH12" s="993"/>
      <c r="AI12" s="993"/>
      <c r="AJ12" s="993"/>
      <c r="AK12" s="993"/>
      <c r="AL12" s="993"/>
      <c r="AM12" s="993"/>
      <c r="AN12" s="993"/>
      <c r="AO12" s="993"/>
      <c r="AP12" s="994"/>
      <c r="AS12" s="83"/>
      <c r="AT12" s="1204"/>
      <c r="AU12" s="1204"/>
      <c r="AV12" s="1204"/>
      <c r="AW12" s="1204"/>
      <c r="AX12" s="1204"/>
      <c r="AY12" s="1204"/>
      <c r="AZ12" s="1204"/>
      <c r="BA12" s="84"/>
    </row>
    <row r="13" spans="1:88" ht="12" customHeight="1">
      <c r="A13" s="78"/>
      <c r="B13" s="1067" t="s">
        <v>2115</v>
      </c>
      <c r="C13" s="1068"/>
      <c r="D13" s="1068"/>
      <c r="E13" s="1068"/>
      <c r="F13" s="1068"/>
      <c r="G13" s="1068"/>
      <c r="H13" s="1068"/>
      <c r="I13" s="1068"/>
      <c r="J13" s="1068"/>
      <c r="K13" s="1068"/>
      <c r="L13" s="1068"/>
      <c r="M13" s="1068"/>
      <c r="N13" s="1068"/>
      <c r="O13" s="1068"/>
      <c r="P13" s="1068"/>
      <c r="Q13" s="1068"/>
      <c r="R13" s="1068"/>
      <c r="S13" s="106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6"/>
      <c r="V14" s="1094" t="str">
        <f>IFERROR(IF(VLOOKUP(AS1,【参考】数式用2!E6:L23,7,FALSE)="","",VLOOKUP(AS1,【参考】数式用2!E6:L23,7,FALSE)),"")</f>
        <v/>
      </c>
      <c r="W14" s="1094"/>
      <c r="X14" s="1094"/>
      <c r="Y14" s="1094"/>
      <c r="Z14" s="1094"/>
      <c r="AA14" s="1023" t="str">
        <f>IFERROR(VLOOKUP(AS1,【参考】数式用2!E6:L23,8,FALSE),"")</f>
        <v/>
      </c>
      <c r="AB14" s="991"/>
      <c r="AC14" s="991"/>
      <c r="AD14" s="991"/>
      <c r="AE14" s="991"/>
      <c r="AF14" s="991"/>
      <c r="AG14" s="991"/>
      <c r="AH14" s="991"/>
      <c r="AI14" s="991"/>
      <c r="AJ14" s="991"/>
      <c r="AK14" s="991"/>
      <c r="AL14" s="991"/>
      <c r="AM14" s="991"/>
      <c r="AN14" s="991"/>
      <c r="AO14" s="991"/>
      <c r="AP14" s="992"/>
      <c r="AS14" s="83"/>
      <c r="AT14" s="1203" t="str">
        <f>IF(L9="ベア加算","",IF(OR(V14="新加算Ⅰ",V14="新加算Ⅱ",V14="新加算Ⅲ",V14="新加算Ⅳ"),"○",""))</f>
        <v/>
      </c>
      <c r="AU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3" t="str">
        <f>IF(OR(V14="新加算Ⅰ",V14="新加算Ⅱ",V14="新加算Ⅲ",V14="新加算Ⅴ(１)",V14="新加算Ⅴ(３)",V14="新加算Ⅴ(８)"),"○","")</f>
        <v/>
      </c>
      <c r="AX14" s="1203" t="str">
        <f>IF(OR(V14="新加算Ⅰ",V14="新加算Ⅱ",V14="新加算Ⅴ(１)",V14="新加算Ⅴ(２)",V14="新加算Ⅴ(３)",V14="新加算Ⅴ(４)",V14="新加算Ⅴ(５)",V14="新加算Ⅴ(６)",V14="新加算Ⅴ(７)",V14="新加算Ⅴ(９)",V14="新加算Ⅴ(10)",V14="新加算Ⅴ(12)"),"○","")</f>
        <v/>
      </c>
      <c r="AY14" s="1203" t="str">
        <f>IF(OR(V14="新加算Ⅰ",V14="新加算Ⅴ(１)",V14="新加算Ⅴ(２)",V14="新加算Ⅴ(５)",V14="新加算Ⅴ(７)",V14="新加算Ⅴ(10)"),"○","")</f>
        <v/>
      </c>
      <c r="AZ14" s="1203"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2109</v>
      </c>
      <c r="C15" s="1059"/>
      <c r="D15" s="54">
        <v>6</v>
      </c>
      <c r="E15" s="429" t="s">
        <v>2110</v>
      </c>
      <c r="F15" s="54">
        <v>4</v>
      </c>
      <c r="G15" s="429" t="s">
        <v>2111</v>
      </c>
      <c r="H15" s="1060" t="s">
        <v>2112</v>
      </c>
      <c r="I15" s="1060"/>
      <c r="J15" s="1073"/>
      <c r="K15" s="54">
        <v>7</v>
      </c>
      <c r="L15" s="429" t="s">
        <v>2110</v>
      </c>
      <c r="M15" s="54">
        <v>3</v>
      </c>
      <c r="N15" s="429" t="s">
        <v>2111</v>
      </c>
      <c r="O15" s="429" t="s">
        <v>2113</v>
      </c>
      <c r="P15" s="104">
        <f>(K15*12+M15)-(D15*12+F15)+1</f>
        <v>12</v>
      </c>
      <c r="Q15" s="1060" t="s">
        <v>2114</v>
      </c>
      <c r="R15" s="1060"/>
      <c r="S15" s="105" t="s">
        <v>69</v>
      </c>
      <c r="U15" s="426"/>
      <c r="V15" s="1061" t="str">
        <f>IFERROR(VLOOKUP(Y5,【参考】数式用!$A$5:$AB$37,MATCH(V14,【参考】数式用!$B$4:$AB$4,0)+1,FALSE),"")</f>
        <v/>
      </c>
      <c r="W15" s="1062"/>
      <c r="X15" s="1062"/>
      <c r="Y15" s="1062"/>
      <c r="Z15" s="1063"/>
      <c r="AA15" s="1024"/>
      <c r="AB15" s="1025"/>
      <c r="AC15" s="1025"/>
      <c r="AD15" s="1025"/>
      <c r="AE15" s="1025"/>
      <c r="AF15" s="1025"/>
      <c r="AG15" s="1025"/>
      <c r="AH15" s="1025"/>
      <c r="AI15" s="1025"/>
      <c r="AJ15" s="1025"/>
      <c r="AK15" s="1025"/>
      <c r="AL15" s="1025"/>
      <c r="AM15" s="1025"/>
      <c r="AN15" s="1025"/>
      <c r="AO15" s="1025"/>
      <c r="AP15" s="1026"/>
      <c r="AS15" s="83"/>
      <c r="AT15" s="1205"/>
      <c r="AU15" s="1205"/>
      <c r="AV15" s="1205"/>
      <c r="AW15" s="1205"/>
      <c r="AX15" s="1205"/>
      <c r="AY15" s="1205"/>
      <c r="AZ15" s="120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4"/>
      <c r="W16" s="1065"/>
      <c r="X16" s="1065"/>
      <c r="Y16" s="1065"/>
      <c r="Z16" s="1066"/>
      <c r="AA16" s="1027"/>
      <c r="AB16" s="1028"/>
      <c r="AC16" s="1028"/>
      <c r="AD16" s="1028"/>
      <c r="AE16" s="1028"/>
      <c r="AF16" s="1028"/>
      <c r="AG16" s="1028"/>
      <c r="AH16" s="1028"/>
      <c r="AI16" s="1028"/>
      <c r="AJ16" s="1028"/>
      <c r="AK16" s="1028"/>
      <c r="AL16" s="1028"/>
      <c r="AM16" s="1028"/>
      <c r="AN16" s="1028"/>
      <c r="AO16" s="1028"/>
      <c r="AP16" s="1029"/>
      <c r="AS16" s="83"/>
      <c r="AT16" s="1204"/>
      <c r="AU16" s="1204"/>
      <c r="AV16" s="1204"/>
      <c r="AW16" s="1204"/>
      <c r="AX16" s="1204"/>
      <c r="AY16" s="1204"/>
      <c r="AZ16" s="1204"/>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1" t="s">
        <v>2062</v>
      </c>
      <c r="C18" s="1091"/>
      <c r="D18" s="1091"/>
      <c r="E18" s="1091"/>
      <c r="F18" s="1091"/>
      <c r="G18" s="1091"/>
      <c r="H18" s="1091"/>
      <c r="I18" s="1091"/>
      <c r="J18" s="1091"/>
      <c r="K18" s="1091"/>
      <c r="L18" s="1091"/>
      <c r="M18" s="1091"/>
      <c r="N18" s="1091"/>
      <c r="O18" s="1091"/>
      <c r="P18" s="1091"/>
      <c r="Q18" s="1091"/>
      <c r="R18" s="1091"/>
      <c r="S18" s="1091"/>
      <c r="AI18" s="116"/>
      <c r="AJ18" s="116"/>
      <c r="AK18" s="116"/>
      <c r="AL18" s="116"/>
      <c r="AM18" s="116"/>
      <c r="AN18" s="116"/>
      <c r="AO18" s="116"/>
      <c r="AP18" s="116"/>
      <c r="AQ18" s="116"/>
    </row>
    <row r="19" spans="2:60" ht="6" customHeight="1" thickBot="1">
      <c r="B19" s="1091"/>
      <c r="C19" s="1091"/>
      <c r="D19" s="1091"/>
      <c r="E19" s="1091"/>
      <c r="F19" s="1091"/>
      <c r="G19" s="1091"/>
      <c r="H19" s="1091"/>
      <c r="I19" s="1091"/>
      <c r="J19" s="1091"/>
      <c r="K19" s="1091"/>
      <c r="L19" s="1091"/>
      <c r="M19" s="1091"/>
      <c r="N19" s="1091"/>
      <c r="O19" s="1091"/>
      <c r="P19" s="1091"/>
      <c r="Q19" s="1091"/>
      <c r="R19" s="1091"/>
      <c r="S19" s="1091"/>
      <c r="AI19" s="116"/>
      <c r="AJ19" s="116"/>
      <c r="AK19" s="116"/>
      <c r="AL19" s="116"/>
      <c r="AM19" s="116"/>
      <c r="AN19" s="116"/>
      <c r="AO19" s="116"/>
      <c r="AP19" s="116"/>
      <c r="AQ19" s="116"/>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117"/>
      <c r="U20" s="78"/>
      <c r="V20" s="1075" t="s">
        <v>215</v>
      </c>
      <c r="W20" s="1075"/>
      <c r="X20" s="1075"/>
      <c r="Y20" s="1075"/>
      <c r="Z20" s="1075"/>
      <c r="AA20" s="91"/>
      <c r="AB20" s="91"/>
      <c r="AC20" s="1075" t="str">
        <f>IF(F15=4,"R6.4～R6.5",IF(F15=5,"R6.5",""))</f>
        <v>R6.4～R6.5</v>
      </c>
      <c r="AD20" s="1075"/>
      <c r="AE20" s="1075"/>
      <c r="AF20" s="1075"/>
      <c r="AG20" s="1075"/>
      <c r="AH20" s="1075"/>
      <c r="AI20" s="91"/>
      <c r="AJ20" s="91"/>
      <c r="AK20" s="1075" t="str">
        <f>IF(OR(F15=4,F15=5),"R6.6","R"&amp;D15&amp;"."&amp;F15)&amp;"～R"&amp;K15&amp;"."&amp;M15</f>
        <v>R6.6～R7.3</v>
      </c>
      <c r="AL20" s="1075"/>
      <c r="AM20" s="1075"/>
      <c r="AN20" s="1075"/>
      <c r="AO20" s="1075"/>
      <c r="AP20" s="1075"/>
      <c r="AS20" s="1011" t="str">
        <f>IFERROR(VLOOKUP(AS1,【参考】数式用2!E6:S23,9,FALSE),"")</f>
        <v/>
      </c>
      <c r="AT20" s="1012"/>
      <c r="AU20" s="1012"/>
      <c r="AV20" s="1012"/>
      <c r="AW20" s="1012"/>
      <c r="AX20" s="1012"/>
      <c r="AY20" s="1012"/>
      <c r="AZ20" s="1012"/>
      <c r="BA20" s="1012"/>
      <c r="BB20" s="1012"/>
      <c r="BC20" s="1012"/>
      <c r="BD20" s="1012"/>
      <c r="BE20" s="1012"/>
      <c r="BF20" s="1012"/>
      <c r="BG20" s="1012"/>
      <c r="BH20" s="1013"/>
    </row>
    <row r="21" spans="2:60" ht="17.100000000000001" customHeight="1">
      <c r="B21" s="1082" t="s">
        <v>2121</v>
      </c>
      <c r="C21" s="1083"/>
      <c r="D21" s="1083"/>
      <c r="E21" s="1083"/>
      <c r="F21" s="1084"/>
      <c r="G21" s="1076" t="s">
        <v>216</v>
      </c>
      <c r="H21" s="1077"/>
      <c r="I21" s="1077"/>
      <c r="J21" s="1077"/>
      <c r="K21" s="1077"/>
      <c r="L21" s="1077"/>
      <c r="M21" s="1077"/>
      <c r="N21" s="1077"/>
      <c r="O21" s="1077"/>
      <c r="P21" s="1077"/>
      <c r="Q21" s="1077"/>
      <c r="R21" s="1077"/>
      <c r="S21" s="1077"/>
      <c r="T21" s="1078"/>
      <c r="U21" s="118"/>
      <c r="V21" s="428" t="str">
        <f>IFERROR(IF(L9="ベア加算","✓",""),"")</f>
        <v/>
      </c>
      <c r="W21" s="1030" t="s">
        <v>14</v>
      </c>
      <c r="X21" s="1030"/>
      <c r="Y21" s="1030"/>
      <c r="Z21" s="1030"/>
      <c r="AA21" s="1020" t="s">
        <v>12</v>
      </c>
      <c r="AB21" s="1021"/>
      <c r="AC21" s="120"/>
      <c r="AD21" s="1032" t="s">
        <v>14</v>
      </c>
      <c r="AE21" s="1032"/>
      <c r="AF21" s="1032"/>
      <c r="AG21" s="1032"/>
      <c r="AH21" s="1032"/>
      <c r="AI21" s="1020" t="s">
        <v>12</v>
      </c>
      <c r="AJ21" s="1021"/>
      <c r="AK21" s="121"/>
      <c r="AL21" s="1032" t="s">
        <v>14</v>
      </c>
      <c r="AM21" s="1032"/>
      <c r="AN21" s="1032"/>
      <c r="AO21" s="1032"/>
      <c r="AP21" s="1032"/>
      <c r="AS21" s="1014"/>
      <c r="AT21" s="1015"/>
      <c r="AU21" s="1015"/>
      <c r="AV21" s="1015"/>
      <c r="AW21" s="1015"/>
      <c r="AX21" s="1015"/>
      <c r="AY21" s="1015"/>
      <c r="AZ21" s="1015"/>
      <c r="BA21" s="1015"/>
      <c r="BB21" s="1015"/>
      <c r="BC21" s="1015"/>
      <c r="BD21" s="1015"/>
      <c r="BE21" s="1015"/>
      <c r="BF21" s="1015"/>
      <c r="BG21" s="1015"/>
      <c r="BH21" s="1016"/>
    </row>
    <row r="22" spans="2:60" ht="17.100000000000001" customHeight="1" thickBot="1">
      <c r="B22" s="1085"/>
      <c r="C22" s="1086"/>
      <c r="D22" s="1086"/>
      <c r="E22" s="1086"/>
      <c r="F22" s="1087"/>
      <c r="G22" s="1079"/>
      <c r="H22" s="1080"/>
      <c r="I22" s="1080"/>
      <c r="J22" s="1080"/>
      <c r="K22" s="1080"/>
      <c r="L22" s="1080"/>
      <c r="M22" s="1080"/>
      <c r="N22" s="1080"/>
      <c r="O22" s="1080"/>
      <c r="P22" s="1080"/>
      <c r="Q22" s="1080"/>
      <c r="R22" s="1080"/>
      <c r="S22" s="1080"/>
      <c r="T22" s="1081"/>
      <c r="U22" s="118"/>
      <c r="V22" s="122" t="str">
        <f>IFERROR(IF(L9="ベア加算なし","✓",""),"")</f>
        <v/>
      </c>
      <c r="W22" s="1054" t="s">
        <v>15</v>
      </c>
      <c r="X22" s="1030"/>
      <c r="Y22" s="1055"/>
      <c r="Z22" s="1056"/>
      <c r="AA22" s="1020"/>
      <c r="AB22" s="1021"/>
      <c r="AC22" s="120"/>
      <c r="AD22" s="1030" t="s">
        <v>15</v>
      </c>
      <c r="AE22" s="1030"/>
      <c r="AF22" s="1030"/>
      <c r="AG22" s="1030"/>
      <c r="AH22" s="1030"/>
      <c r="AI22" s="1020"/>
      <c r="AJ22" s="1021"/>
      <c r="AK22" s="121"/>
      <c r="AL22" s="1030" t="s">
        <v>15</v>
      </c>
      <c r="AM22" s="1030"/>
      <c r="AN22" s="1030"/>
      <c r="AO22" s="1030"/>
      <c r="AP22" s="1030"/>
      <c r="AS22" s="1017"/>
      <c r="AT22" s="1018"/>
      <c r="AU22" s="1018"/>
      <c r="AV22" s="1018"/>
      <c r="AW22" s="1018"/>
      <c r="AX22" s="1018"/>
      <c r="AY22" s="1018"/>
      <c r="AZ22" s="1018"/>
      <c r="BA22" s="1018"/>
      <c r="BB22" s="1018"/>
      <c r="BC22" s="1018"/>
      <c r="BD22" s="1018"/>
      <c r="BE22" s="1018"/>
      <c r="BF22" s="1018"/>
      <c r="BG22" s="1018"/>
      <c r="BH22" s="1019"/>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2" t="s">
        <v>2067</v>
      </c>
      <c r="C24" s="1083"/>
      <c r="D24" s="1083"/>
      <c r="E24" s="1083"/>
      <c r="F24" s="1084"/>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088" t="s">
        <v>2096</v>
      </c>
      <c r="X24" s="1089"/>
      <c r="Y24" s="1089"/>
      <c r="Z24" s="1090"/>
      <c r="AA24" s="1020" t="s">
        <v>12</v>
      </c>
      <c r="AB24" s="1021"/>
      <c r="AC24" s="120"/>
      <c r="AD24" s="1010" t="s">
        <v>14</v>
      </c>
      <c r="AE24" s="1010"/>
      <c r="AF24" s="1010"/>
      <c r="AG24" s="1010"/>
      <c r="AH24" s="1010"/>
      <c r="AI24" s="1020" t="s">
        <v>12</v>
      </c>
      <c r="AJ24" s="1021"/>
      <c r="AK24" s="120"/>
      <c r="AL24" s="1010" t="s">
        <v>14</v>
      </c>
      <c r="AM24" s="1010"/>
      <c r="AN24" s="1010"/>
      <c r="AO24" s="1010"/>
      <c r="AP24" s="1010"/>
      <c r="AS24" s="101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2"/>
      <c r="AU24" s="1012"/>
      <c r="AV24" s="1012"/>
      <c r="AW24" s="1012"/>
      <c r="AX24" s="1012"/>
      <c r="AY24" s="1012"/>
      <c r="AZ24" s="1012"/>
      <c r="BA24" s="1012"/>
      <c r="BB24" s="1012"/>
      <c r="BC24" s="1012"/>
      <c r="BD24" s="1012"/>
      <c r="BE24" s="1012"/>
      <c r="BF24" s="1012"/>
      <c r="BG24" s="1012"/>
      <c r="BH24" s="1013"/>
    </row>
    <row r="25" spans="2:60" ht="21">
      <c r="B25" s="1160"/>
      <c r="C25" s="1161"/>
      <c r="D25" s="1161"/>
      <c r="E25" s="1161"/>
      <c r="F25" s="1162"/>
      <c r="G25" s="1024"/>
      <c r="H25" s="1025"/>
      <c r="I25" s="1025"/>
      <c r="J25" s="1025"/>
      <c r="K25" s="1025"/>
      <c r="L25" s="1025"/>
      <c r="M25" s="1025"/>
      <c r="N25" s="1025"/>
      <c r="O25" s="1025"/>
      <c r="P25" s="1025"/>
      <c r="Q25" s="1025"/>
      <c r="R25" s="1025"/>
      <c r="S25" s="1025"/>
      <c r="T25" s="1095"/>
      <c r="U25" s="118"/>
      <c r="V25" s="428" t="str">
        <f>IFERROR(IF(B9="処遇加算Ⅲ","✓",""),"")</f>
        <v/>
      </c>
      <c r="W25" s="1088" t="s">
        <v>19</v>
      </c>
      <c r="X25" s="1089"/>
      <c r="Y25" s="1089"/>
      <c r="Z25" s="1090"/>
      <c r="AA25" s="1020"/>
      <c r="AB25" s="1021"/>
      <c r="AC25" s="120"/>
      <c r="AD25" s="1022" t="s">
        <v>17</v>
      </c>
      <c r="AE25" s="1022"/>
      <c r="AF25" s="1022"/>
      <c r="AG25" s="1022"/>
      <c r="AH25" s="1022"/>
      <c r="AI25" s="1020"/>
      <c r="AJ25" s="1021"/>
      <c r="AK25" s="121"/>
      <c r="AL25" s="1022" t="s">
        <v>17</v>
      </c>
      <c r="AM25" s="1022"/>
      <c r="AN25" s="1022"/>
      <c r="AO25" s="1022"/>
      <c r="AP25" s="1022"/>
      <c r="AS25" s="1014"/>
      <c r="AT25" s="1015"/>
      <c r="AU25" s="1015"/>
      <c r="AV25" s="1015"/>
      <c r="AW25" s="1015"/>
      <c r="AX25" s="1015"/>
      <c r="AY25" s="1015"/>
      <c r="AZ25" s="1015"/>
      <c r="BA25" s="1015"/>
      <c r="BB25" s="1015"/>
      <c r="BC25" s="1015"/>
      <c r="BD25" s="1015"/>
      <c r="BE25" s="1015"/>
      <c r="BF25" s="1015"/>
      <c r="BG25" s="1015"/>
      <c r="BH25" s="1016"/>
    </row>
    <row r="26" spans="2:60" ht="18" customHeight="1" thickBot="1">
      <c r="B26" s="1085"/>
      <c r="C26" s="1086"/>
      <c r="D26" s="1086"/>
      <c r="E26" s="1086"/>
      <c r="F26" s="1087"/>
      <c r="G26" s="1079"/>
      <c r="H26" s="1080"/>
      <c r="I26" s="1080"/>
      <c r="J26" s="1080"/>
      <c r="K26" s="1080"/>
      <c r="L26" s="1080"/>
      <c r="M26" s="1080"/>
      <c r="N26" s="1080"/>
      <c r="O26" s="1080"/>
      <c r="P26" s="1080"/>
      <c r="Q26" s="1080"/>
      <c r="R26" s="1080"/>
      <c r="S26" s="1080"/>
      <c r="T26" s="1081"/>
      <c r="U26" s="92"/>
      <c r="V26" s="428" t="str">
        <f>IFERROR(IF(B9="処遇加算なし","✓",""),"")</f>
        <v/>
      </c>
      <c r="W26" s="1088" t="s">
        <v>2097</v>
      </c>
      <c r="X26" s="1089"/>
      <c r="Y26" s="1089"/>
      <c r="Z26" s="1090"/>
      <c r="AA26" s="1020"/>
      <c r="AB26" s="1021"/>
      <c r="AC26" s="120"/>
      <c r="AD26" s="1010" t="s">
        <v>15</v>
      </c>
      <c r="AE26" s="1010"/>
      <c r="AF26" s="1010"/>
      <c r="AG26" s="1010"/>
      <c r="AH26" s="1010"/>
      <c r="AI26" s="1020"/>
      <c r="AJ26" s="1021"/>
      <c r="AK26" s="121"/>
      <c r="AL26" s="1010" t="s">
        <v>15</v>
      </c>
      <c r="AM26" s="1010"/>
      <c r="AN26" s="1010"/>
      <c r="AO26" s="1010"/>
      <c r="AP26" s="1010"/>
      <c r="AS26" s="1017"/>
      <c r="AT26" s="1018"/>
      <c r="AU26" s="1018"/>
      <c r="AV26" s="1018"/>
      <c r="AW26" s="1018"/>
      <c r="AX26" s="1018"/>
      <c r="AY26" s="1018"/>
      <c r="AZ26" s="1018"/>
      <c r="BA26" s="1018"/>
      <c r="BB26" s="1018"/>
      <c r="BC26" s="1018"/>
      <c r="BD26" s="1018"/>
      <c r="BE26" s="1018"/>
      <c r="BF26" s="1018"/>
      <c r="BG26" s="1018"/>
      <c r="BH26" s="1019"/>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2" t="s">
        <v>2068</v>
      </c>
      <c r="C28" s="1083"/>
      <c r="D28" s="1083"/>
      <c r="E28" s="1083"/>
      <c r="F28" s="1084"/>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088" t="s">
        <v>2096</v>
      </c>
      <c r="X28" s="1089"/>
      <c r="Y28" s="1089"/>
      <c r="Z28" s="1090"/>
      <c r="AA28" s="1020" t="s">
        <v>12</v>
      </c>
      <c r="AB28" s="1021"/>
      <c r="AC28" s="120"/>
      <c r="AD28" s="1010" t="s">
        <v>14</v>
      </c>
      <c r="AE28" s="1010"/>
      <c r="AF28" s="1010"/>
      <c r="AG28" s="1010"/>
      <c r="AH28" s="1010"/>
      <c r="AI28" s="1020" t="s">
        <v>12</v>
      </c>
      <c r="AJ28" s="1021"/>
      <c r="AK28" s="120"/>
      <c r="AL28" s="1010" t="s">
        <v>14</v>
      </c>
      <c r="AM28" s="1010"/>
      <c r="AN28" s="1010"/>
      <c r="AO28" s="1010"/>
      <c r="AP28" s="1010"/>
      <c r="AS28" s="101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2"/>
      <c r="AU28" s="1012"/>
      <c r="AV28" s="1012"/>
      <c r="AW28" s="1012"/>
      <c r="AX28" s="1012"/>
      <c r="AY28" s="1012"/>
      <c r="AZ28" s="1012"/>
      <c r="BA28" s="1012"/>
      <c r="BB28" s="1012"/>
      <c r="BC28" s="1012"/>
      <c r="BD28" s="1012"/>
      <c r="BE28" s="1012"/>
      <c r="BF28" s="1012"/>
      <c r="BG28" s="1012"/>
      <c r="BH28" s="1013"/>
    </row>
    <row r="29" spans="2:60" ht="21" customHeight="1">
      <c r="B29" s="1160"/>
      <c r="C29" s="1161"/>
      <c r="D29" s="1161"/>
      <c r="E29" s="1161"/>
      <c r="F29" s="1162"/>
      <c r="G29" s="1024"/>
      <c r="H29" s="1025"/>
      <c r="I29" s="1025"/>
      <c r="J29" s="1025"/>
      <c r="K29" s="1025"/>
      <c r="L29" s="1025"/>
      <c r="M29" s="1025"/>
      <c r="N29" s="1025"/>
      <c r="O29" s="1025"/>
      <c r="P29" s="1025"/>
      <c r="Q29" s="1025"/>
      <c r="R29" s="1025"/>
      <c r="S29" s="1025"/>
      <c r="T29" s="1095"/>
      <c r="U29" s="118"/>
      <c r="V29" s="428" t="str">
        <f>IFERROR(IF(B9="処遇加算Ⅲ","✓",""),"")</f>
        <v/>
      </c>
      <c r="W29" s="1088" t="s">
        <v>19</v>
      </c>
      <c r="X29" s="1089"/>
      <c r="Y29" s="1089"/>
      <c r="Z29" s="1090"/>
      <c r="AA29" s="1020"/>
      <c r="AB29" s="1021"/>
      <c r="AC29" s="120"/>
      <c r="AD29" s="1022" t="s">
        <v>17</v>
      </c>
      <c r="AE29" s="1022"/>
      <c r="AF29" s="1022"/>
      <c r="AG29" s="1022"/>
      <c r="AH29" s="1022"/>
      <c r="AI29" s="1020"/>
      <c r="AJ29" s="1021"/>
      <c r="AK29" s="121"/>
      <c r="AL29" s="1022" t="s">
        <v>17</v>
      </c>
      <c r="AM29" s="1022"/>
      <c r="AN29" s="1022"/>
      <c r="AO29" s="1022"/>
      <c r="AP29" s="1022"/>
      <c r="AS29" s="1014"/>
      <c r="AT29" s="1015"/>
      <c r="AU29" s="1015"/>
      <c r="AV29" s="1015"/>
      <c r="AW29" s="1015"/>
      <c r="AX29" s="1015"/>
      <c r="AY29" s="1015"/>
      <c r="AZ29" s="1015"/>
      <c r="BA29" s="1015"/>
      <c r="BB29" s="1015"/>
      <c r="BC29" s="1015"/>
      <c r="BD29" s="1015"/>
      <c r="BE29" s="1015"/>
      <c r="BF29" s="1015"/>
      <c r="BG29" s="1015"/>
      <c r="BH29" s="1016"/>
    </row>
    <row r="30" spans="2:60" ht="18" customHeight="1" thickBot="1">
      <c r="B30" s="1085"/>
      <c r="C30" s="1086"/>
      <c r="D30" s="1086"/>
      <c r="E30" s="1086"/>
      <c r="F30" s="1087"/>
      <c r="G30" s="1079"/>
      <c r="H30" s="1080"/>
      <c r="I30" s="1080"/>
      <c r="J30" s="1080"/>
      <c r="K30" s="1080"/>
      <c r="L30" s="1080"/>
      <c r="M30" s="1080"/>
      <c r="N30" s="1080"/>
      <c r="O30" s="1080"/>
      <c r="P30" s="1080"/>
      <c r="Q30" s="1080"/>
      <c r="R30" s="1080"/>
      <c r="S30" s="1080"/>
      <c r="T30" s="1081"/>
      <c r="U30" s="92"/>
      <c r="V30" s="428" t="str">
        <f>IFERROR(IF(B9="処遇加算なし","✓",""),"")</f>
        <v/>
      </c>
      <c r="W30" s="1088" t="s">
        <v>2097</v>
      </c>
      <c r="X30" s="1089"/>
      <c r="Y30" s="1089"/>
      <c r="Z30" s="1090"/>
      <c r="AA30" s="1020"/>
      <c r="AB30" s="1021"/>
      <c r="AC30" s="120"/>
      <c r="AD30" s="1010" t="s">
        <v>15</v>
      </c>
      <c r="AE30" s="1010"/>
      <c r="AF30" s="1010"/>
      <c r="AG30" s="1010"/>
      <c r="AH30" s="1010"/>
      <c r="AI30" s="1020"/>
      <c r="AJ30" s="1021"/>
      <c r="AK30" s="121"/>
      <c r="AL30" s="1010" t="s">
        <v>15</v>
      </c>
      <c r="AM30" s="1010"/>
      <c r="AN30" s="1010"/>
      <c r="AO30" s="1010"/>
      <c r="AP30" s="1010"/>
      <c r="AS30" s="1017"/>
      <c r="AT30" s="1018"/>
      <c r="AU30" s="1018"/>
      <c r="AV30" s="1018"/>
      <c r="AW30" s="1018"/>
      <c r="AX30" s="1018"/>
      <c r="AY30" s="1018"/>
      <c r="AZ30" s="1018"/>
      <c r="BA30" s="1018"/>
      <c r="BB30" s="1018"/>
      <c r="BC30" s="1018"/>
      <c r="BD30" s="1018"/>
      <c r="BE30" s="1018"/>
      <c r="BF30" s="1018"/>
      <c r="BG30" s="1018"/>
      <c r="BH30" s="1019"/>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6" t="s">
        <v>2069</v>
      </c>
      <c r="C32" s="1136"/>
      <c r="D32" s="1136"/>
      <c r="E32" s="1136"/>
      <c r="F32" s="1136"/>
      <c r="G32" s="1076" t="s">
        <v>2322</v>
      </c>
      <c r="H32" s="1077"/>
      <c r="I32" s="1077"/>
      <c r="J32" s="1077"/>
      <c r="K32" s="1077"/>
      <c r="L32" s="1077"/>
      <c r="M32" s="1077"/>
      <c r="N32" s="1077"/>
      <c r="O32" s="1077"/>
      <c r="P32" s="1077"/>
      <c r="Q32" s="1077"/>
      <c r="R32" s="1077"/>
      <c r="S32" s="1077"/>
      <c r="T32" s="1078"/>
      <c r="U32" s="118"/>
      <c r="V32" s="428" t="str">
        <f>IFERROR(IF(B9="処遇加算Ⅰ","✓",""),"")</f>
        <v/>
      </c>
      <c r="W32" s="1054" t="s">
        <v>14</v>
      </c>
      <c r="X32" s="1055"/>
      <c r="Y32" s="1055"/>
      <c r="Z32" s="1056"/>
      <c r="AA32" s="1031" t="s">
        <v>12</v>
      </c>
      <c r="AB32" s="1021"/>
      <c r="AC32" s="120"/>
      <c r="AD32" s="1010" t="s">
        <v>14</v>
      </c>
      <c r="AE32" s="1010"/>
      <c r="AF32" s="1010"/>
      <c r="AG32" s="1010"/>
      <c r="AH32" s="1010"/>
      <c r="AI32" s="1031" t="s">
        <v>12</v>
      </c>
      <c r="AJ32" s="1021"/>
      <c r="AK32" s="120"/>
      <c r="AL32" s="1010" t="s">
        <v>14</v>
      </c>
      <c r="AM32" s="1010"/>
      <c r="AN32" s="1010"/>
      <c r="AO32" s="1010"/>
      <c r="AP32" s="1010"/>
      <c r="AS32" s="101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2"/>
      <c r="AU32" s="1012"/>
      <c r="AV32" s="1012"/>
      <c r="AW32" s="1012"/>
      <c r="AX32" s="1012"/>
      <c r="AY32" s="1012"/>
      <c r="AZ32" s="1012"/>
      <c r="BA32" s="1012"/>
      <c r="BB32" s="1012"/>
      <c r="BC32" s="1012"/>
      <c r="BD32" s="1012"/>
      <c r="BE32" s="1012"/>
      <c r="BF32" s="1012"/>
      <c r="BG32" s="1012"/>
      <c r="BH32" s="1013"/>
    </row>
    <row r="33" spans="2:82" ht="21" customHeight="1">
      <c r="B33" s="1136"/>
      <c r="C33" s="1136"/>
      <c r="D33" s="1136"/>
      <c r="E33" s="1136"/>
      <c r="F33" s="1136"/>
      <c r="G33" s="1024"/>
      <c r="H33" s="1025"/>
      <c r="I33" s="1025"/>
      <c r="J33" s="1025"/>
      <c r="K33" s="1025"/>
      <c r="L33" s="1025"/>
      <c r="M33" s="1025"/>
      <c r="N33" s="1025"/>
      <c r="O33" s="1025"/>
      <c r="P33" s="1025"/>
      <c r="Q33" s="1025"/>
      <c r="R33" s="1025"/>
      <c r="S33" s="1025"/>
      <c r="T33" s="1095"/>
      <c r="U33" s="118"/>
      <c r="V33" s="428" t="str">
        <f>IFERROR(IF(AND(B9&lt;&gt;"",B9&lt;&gt;"処遇加算Ⅰ"),"✓",""),"")</f>
        <v/>
      </c>
      <c r="W33" s="1054" t="s">
        <v>15</v>
      </c>
      <c r="X33" s="1055"/>
      <c r="Y33" s="1055"/>
      <c r="Z33" s="1056"/>
      <c r="AA33" s="1031"/>
      <c r="AB33" s="1021"/>
      <c r="AC33" s="120"/>
      <c r="AD33" s="1057" t="s">
        <v>17</v>
      </c>
      <c r="AE33" s="1057"/>
      <c r="AF33" s="1057"/>
      <c r="AG33" s="1057"/>
      <c r="AH33" s="1057"/>
      <c r="AI33" s="1031"/>
      <c r="AJ33" s="1021"/>
      <c r="AK33" s="130"/>
      <c r="AL33" s="1022" t="s">
        <v>17</v>
      </c>
      <c r="AM33" s="1022"/>
      <c r="AN33" s="1022"/>
      <c r="AO33" s="1022"/>
      <c r="AP33" s="1022"/>
      <c r="AS33" s="1014"/>
      <c r="AT33" s="1015"/>
      <c r="AU33" s="1015"/>
      <c r="AV33" s="1015"/>
      <c r="AW33" s="1015"/>
      <c r="AX33" s="1015"/>
      <c r="AY33" s="1015"/>
      <c r="AZ33" s="1015"/>
      <c r="BA33" s="1015"/>
      <c r="BB33" s="1015"/>
      <c r="BC33" s="1015"/>
      <c r="BD33" s="1015"/>
      <c r="BE33" s="1015"/>
      <c r="BF33" s="1015"/>
      <c r="BG33" s="1015"/>
      <c r="BH33" s="1016"/>
    </row>
    <row r="34" spans="2:82" ht="18.75" customHeight="1" thickBot="1">
      <c r="B34" s="1136"/>
      <c r="C34" s="1136"/>
      <c r="D34" s="1136"/>
      <c r="E34" s="1136"/>
      <c r="F34" s="1136"/>
      <c r="G34" s="1079"/>
      <c r="H34" s="1080"/>
      <c r="I34" s="1080"/>
      <c r="J34" s="1080"/>
      <c r="K34" s="1080"/>
      <c r="L34" s="1080"/>
      <c r="M34" s="1080"/>
      <c r="N34" s="1080"/>
      <c r="O34" s="1080"/>
      <c r="P34" s="1080"/>
      <c r="Q34" s="1080"/>
      <c r="R34" s="1080"/>
      <c r="S34" s="1080"/>
      <c r="T34" s="1081"/>
      <c r="U34" s="92"/>
      <c r="V34" s="125"/>
      <c r="W34" s="97"/>
      <c r="X34" s="97"/>
      <c r="Y34" s="97"/>
      <c r="Z34" s="97"/>
      <c r="AA34" s="1031"/>
      <c r="AB34" s="1021"/>
      <c r="AC34" s="120"/>
      <c r="AD34" s="1030" t="s">
        <v>15</v>
      </c>
      <c r="AE34" s="1030"/>
      <c r="AF34" s="1030"/>
      <c r="AG34" s="1030"/>
      <c r="AH34" s="1030"/>
      <c r="AI34" s="1031"/>
      <c r="AJ34" s="1021"/>
      <c r="AK34" s="120"/>
      <c r="AL34" s="1030" t="s">
        <v>15</v>
      </c>
      <c r="AM34" s="1030"/>
      <c r="AN34" s="1030"/>
      <c r="AO34" s="1030"/>
      <c r="AP34" s="1030"/>
      <c r="AS34" s="1017"/>
      <c r="AT34" s="1018"/>
      <c r="AU34" s="1018"/>
      <c r="AV34" s="1018"/>
      <c r="AW34" s="1018"/>
      <c r="AX34" s="1018"/>
      <c r="AY34" s="1018"/>
      <c r="AZ34" s="1018"/>
      <c r="BA34" s="1018"/>
      <c r="BB34" s="1018"/>
      <c r="BC34" s="1018"/>
      <c r="BD34" s="1018"/>
      <c r="BE34" s="1018"/>
      <c r="BF34" s="1018"/>
      <c r="BG34" s="1018"/>
      <c r="BH34" s="1019"/>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6" t="s">
        <v>2070</v>
      </c>
      <c r="C36" s="1136"/>
      <c r="D36" s="1136"/>
      <c r="E36" s="1136"/>
      <c r="F36" s="1136"/>
      <c r="G36" s="1106" t="s">
        <v>2323</v>
      </c>
      <c r="H36" s="1107"/>
      <c r="I36" s="1107"/>
      <c r="J36" s="1107"/>
      <c r="K36" s="1107"/>
      <c r="L36" s="1107"/>
      <c r="M36" s="1107"/>
      <c r="N36" s="1107"/>
      <c r="O36" s="1107"/>
      <c r="P36" s="1107"/>
      <c r="Q36" s="1107"/>
      <c r="R36" s="1107"/>
      <c r="S36" s="1107"/>
      <c r="T36" s="1108"/>
      <c r="U36" s="118"/>
      <c r="V36" s="428" t="str">
        <f>IFERROR(IF(OR(G9="特定加算Ⅰ",G9="特定加算Ⅱ"),"✓",""),"")</f>
        <v/>
      </c>
      <c r="W36" s="1054" t="s">
        <v>14</v>
      </c>
      <c r="X36" s="1055"/>
      <c r="Y36" s="1055"/>
      <c r="Z36" s="1056"/>
      <c r="AA36" s="1020" t="s">
        <v>12</v>
      </c>
      <c r="AB36" s="1021"/>
      <c r="AC36" s="120"/>
      <c r="AD36" s="1030" t="s">
        <v>14</v>
      </c>
      <c r="AE36" s="1030"/>
      <c r="AF36" s="1030"/>
      <c r="AG36" s="1030"/>
      <c r="AH36" s="1030"/>
      <c r="AI36" s="1020" t="s">
        <v>12</v>
      </c>
      <c r="AJ36" s="1021"/>
      <c r="AK36" s="120"/>
      <c r="AL36" s="1030" t="s">
        <v>14</v>
      </c>
      <c r="AM36" s="1030"/>
      <c r="AN36" s="1030"/>
      <c r="AO36" s="1030"/>
      <c r="AP36" s="1030"/>
      <c r="AS36" s="101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2"/>
      <c r="AU36" s="1012"/>
      <c r="AV36" s="1012"/>
      <c r="AW36" s="1012"/>
      <c r="AX36" s="1012"/>
      <c r="AY36" s="1012"/>
      <c r="AZ36" s="1012"/>
      <c r="BA36" s="1012"/>
      <c r="BB36" s="1012"/>
      <c r="BC36" s="1012"/>
      <c r="BD36" s="1012"/>
      <c r="BE36" s="1012"/>
      <c r="BF36" s="1012"/>
      <c r="BG36" s="1012"/>
      <c r="BH36" s="1013"/>
    </row>
    <row r="37" spans="2:82" ht="21" customHeight="1">
      <c r="B37" s="1136"/>
      <c r="C37" s="1136"/>
      <c r="D37" s="1136"/>
      <c r="E37" s="1136"/>
      <c r="F37" s="1136"/>
      <c r="G37" s="1109"/>
      <c r="H37" s="1110"/>
      <c r="I37" s="1110"/>
      <c r="J37" s="1110"/>
      <c r="K37" s="1110"/>
      <c r="L37" s="1110"/>
      <c r="M37" s="1110"/>
      <c r="N37" s="1110"/>
      <c r="O37" s="1110"/>
      <c r="P37" s="1110"/>
      <c r="Q37" s="1110"/>
      <c r="R37" s="1110"/>
      <c r="S37" s="1110"/>
      <c r="T37" s="1111"/>
      <c r="U37" s="118"/>
      <c r="V37" s="428" t="str">
        <f>IFERROR(IF(G9="特定加算なし","✓",""),"")</f>
        <v/>
      </c>
      <c r="W37" s="1054" t="s">
        <v>15</v>
      </c>
      <c r="X37" s="1055"/>
      <c r="Y37" s="1055"/>
      <c r="Z37" s="1056"/>
      <c r="AA37" s="1020"/>
      <c r="AB37" s="1021"/>
      <c r="AC37" s="1046" t="s">
        <v>2175</v>
      </c>
      <c r="AD37" s="1047"/>
      <c r="AE37" s="1047"/>
      <c r="AF37" s="1047"/>
      <c r="AG37" s="1048"/>
      <c r="AH37" s="1049"/>
      <c r="AI37" s="1020"/>
      <c r="AJ37" s="1021"/>
      <c r="AK37" s="1046" t="s">
        <v>2175</v>
      </c>
      <c r="AL37" s="1047"/>
      <c r="AM37" s="1047"/>
      <c r="AN37" s="1047"/>
      <c r="AO37" s="1048"/>
      <c r="AP37" s="1049"/>
      <c r="AS37" s="1014"/>
      <c r="AT37" s="1015"/>
      <c r="AU37" s="1015"/>
      <c r="AV37" s="1015"/>
      <c r="AW37" s="1015"/>
      <c r="AX37" s="1015"/>
      <c r="AY37" s="1015"/>
      <c r="AZ37" s="1015"/>
      <c r="BA37" s="1015"/>
      <c r="BB37" s="1015"/>
      <c r="BC37" s="1015"/>
      <c r="BD37" s="1015"/>
      <c r="BE37" s="1015"/>
      <c r="BF37" s="1015"/>
      <c r="BG37" s="1015"/>
      <c r="BH37" s="1016"/>
    </row>
    <row r="38" spans="2:82" ht="17.100000000000001" customHeight="1" thickBot="1">
      <c r="B38" s="1136"/>
      <c r="C38" s="1136"/>
      <c r="D38" s="1136"/>
      <c r="E38" s="1136"/>
      <c r="F38" s="1136"/>
      <c r="G38" s="1112"/>
      <c r="H38" s="1113"/>
      <c r="I38" s="1113"/>
      <c r="J38" s="1113"/>
      <c r="K38" s="1113"/>
      <c r="L38" s="1113"/>
      <c r="M38" s="1113"/>
      <c r="N38" s="1113"/>
      <c r="O38" s="1113"/>
      <c r="P38" s="1113"/>
      <c r="Q38" s="1113"/>
      <c r="R38" s="1113"/>
      <c r="S38" s="1113"/>
      <c r="T38" s="1114"/>
      <c r="U38" s="118"/>
      <c r="Z38" s="133"/>
      <c r="AA38" s="1031"/>
      <c r="AB38" s="1021"/>
      <c r="AC38" s="120"/>
      <c r="AD38" s="1030" t="s">
        <v>15</v>
      </c>
      <c r="AE38" s="1030"/>
      <c r="AF38" s="1030"/>
      <c r="AG38" s="1030"/>
      <c r="AH38" s="1030"/>
      <c r="AI38" s="1020"/>
      <c r="AJ38" s="1021"/>
      <c r="AK38" s="120"/>
      <c r="AL38" s="1030" t="s">
        <v>15</v>
      </c>
      <c r="AM38" s="1030"/>
      <c r="AN38" s="1030"/>
      <c r="AO38" s="1030"/>
      <c r="AP38" s="1030"/>
      <c r="AS38" s="1017"/>
      <c r="AT38" s="1018"/>
      <c r="AU38" s="1018"/>
      <c r="AV38" s="1018"/>
      <c r="AW38" s="1018"/>
      <c r="AX38" s="1018"/>
      <c r="AY38" s="1018"/>
      <c r="AZ38" s="1018"/>
      <c r="BA38" s="1018"/>
      <c r="BB38" s="1018"/>
      <c r="BC38" s="1018"/>
      <c r="BD38" s="1018"/>
      <c r="BE38" s="1018"/>
      <c r="BF38" s="1018"/>
      <c r="BG38" s="1018"/>
      <c r="BH38" s="1019"/>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6" t="s">
        <v>2071</v>
      </c>
      <c r="C40" s="1136"/>
      <c r="D40" s="1136"/>
      <c r="E40" s="1136"/>
      <c r="F40" s="1136"/>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4" t="s">
        <v>14</v>
      </c>
      <c r="X40" s="1055"/>
      <c r="Y40" s="1055"/>
      <c r="Z40" s="1056"/>
      <c r="AA40" s="1020" t="s">
        <v>12</v>
      </c>
      <c r="AB40" s="1021"/>
      <c r="AC40" s="120"/>
      <c r="AD40" s="1030" t="s">
        <v>14</v>
      </c>
      <c r="AE40" s="1030"/>
      <c r="AF40" s="1030"/>
      <c r="AG40" s="1030"/>
      <c r="AH40" s="1030"/>
      <c r="AI40" s="1020" t="s">
        <v>12</v>
      </c>
      <c r="AJ40" s="1021"/>
      <c r="AK40" s="120"/>
      <c r="AL40" s="1030" t="s">
        <v>14</v>
      </c>
      <c r="AM40" s="1030"/>
      <c r="AN40" s="1030"/>
      <c r="AO40" s="1030"/>
      <c r="AP40" s="1030"/>
      <c r="AS40" s="101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2"/>
      <c r="AU40" s="1012"/>
      <c r="AV40" s="1012"/>
      <c r="AW40" s="1012"/>
      <c r="AX40" s="1012"/>
      <c r="AY40" s="1012"/>
      <c r="AZ40" s="1012"/>
      <c r="BA40" s="1012"/>
      <c r="BB40" s="1012"/>
      <c r="BC40" s="1012"/>
      <c r="BD40" s="1012"/>
      <c r="BE40" s="1012"/>
      <c r="BF40" s="1012"/>
      <c r="BG40" s="1012"/>
      <c r="BH40" s="1013"/>
    </row>
    <row r="41" spans="2:82" ht="22.5" customHeight="1">
      <c r="B41" s="1136"/>
      <c r="C41" s="1136"/>
      <c r="D41" s="1136"/>
      <c r="E41" s="1136"/>
      <c r="F41" s="1136"/>
      <c r="G41" s="1024"/>
      <c r="H41" s="1025"/>
      <c r="I41" s="1025"/>
      <c r="J41" s="1025"/>
      <c r="K41" s="1025"/>
      <c r="L41" s="1025"/>
      <c r="M41" s="1025"/>
      <c r="N41" s="1025"/>
      <c r="O41" s="1025"/>
      <c r="P41" s="1025"/>
      <c r="Q41" s="1025"/>
      <c r="R41" s="1025"/>
      <c r="S41" s="1025"/>
      <c r="T41" s="1095"/>
      <c r="U41" s="92"/>
      <c r="V41" s="428" t="str">
        <f>IFERROR(IF(OR(G9="特定加算Ⅱ",G9="特定加算なし"),"✓",""),"")</f>
        <v/>
      </c>
      <c r="W41" s="1054" t="s">
        <v>15</v>
      </c>
      <c r="X41" s="1055"/>
      <c r="Y41" s="1055"/>
      <c r="Z41" s="1056"/>
      <c r="AA41" s="1020"/>
      <c r="AB41" s="1021"/>
      <c r="AC41" s="134" t="s">
        <v>82</v>
      </c>
      <c r="AD41" s="1051"/>
      <c r="AE41" s="1052"/>
      <c r="AF41" s="1052"/>
      <c r="AG41" s="1052"/>
      <c r="AH41" s="1053"/>
      <c r="AI41" s="1020"/>
      <c r="AJ41" s="1021"/>
      <c r="AK41" s="134" t="s">
        <v>82</v>
      </c>
      <c r="AL41" s="1051"/>
      <c r="AM41" s="1052"/>
      <c r="AN41" s="1052"/>
      <c r="AO41" s="1052"/>
      <c r="AP41" s="1053"/>
      <c r="AS41" s="1014"/>
      <c r="AT41" s="1015"/>
      <c r="AU41" s="1015"/>
      <c r="AV41" s="1015"/>
      <c r="AW41" s="1015"/>
      <c r="AX41" s="1015"/>
      <c r="AY41" s="1015"/>
      <c r="AZ41" s="1015"/>
      <c r="BA41" s="1015"/>
      <c r="BB41" s="1015"/>
      <c r="BC41" s="1015"/>
      <c r="BD41" s="1015"/>
      <c r="BE41" s="1015"/>
      <c r="BF41" s="1015"/>
      <c r="BG41" s="1015"/>
      <c r="BH41" s="1016"/>
    </row>
    <row r="42" spans="2:82" ht="17.100000000000001" customHeight="1" thickBot="1">
      <c r="B42" s="1136"/>
      <c r="C42" s="1136"/>
      <c r="D42" s="1136"/>
      <c r="E42" s="1136"/>
      <c r="F42" s="1136"/>
      <c r="G42" s="1079"/>
      <c r="H42" s="1080"/>
      <c r="I42" s="1080"/>
      <c r="J42" s="1080"/>
      <c r="K42" s="1080"/>
      <c r="L42" s="1080"/>
      <c r="M42" s="1080"/>
      <c r="N42" s="1080"/>
      <c r="O42" s="1080"/>
      <c r="P42" s="1080"/>
      <c r="Q42" s="1080"/>
      <c r="R42" s="1080"/>
      <c r="S42" s="1080"/>
      <c r="T42" s="1081"/>
      <c r="U42" s="92"/>
      <c r="V42" s="85"/>
      <c r="W42" s="135"/>
      <c r="X42" s="135"/>
      <c r="Y42" s="135"/>
      <c r="Z42" s="135"/>
      <c r="AA42" s="427"/>
      <c r="AB42" s="427"/>
      <c r="AC42" s="136"/>
      <c r="AD42" s="1030" t="s">
        <v>15</v>
      </c>
      <c r="AE42" s="1030"/>
      <c r="AF42" s="1030"/>
      <c r="AG42" s="1030"/>
      <c r="AH42" s="1030"/>
      <c r="AI42" s="427"/>
      <c r="AJ42" s="427"/>
      <c r="AK42" s="136"/>
      <c r="AL42" s="1030" t="s">
        <v>15</v>
      </c>
      <c r="AM42" s="1030"/>
      <c r="AN42" s="1030"/>
      <c r="AO42" s="1030"/>
      <c r="AP42" s="1030"/>
      <c r="AS42" s="1017"/>
      <c r="AT42" s="1018"/>
      <c r="AU42" s="1018"/>
      <c r="AV42" s="1018"/>
      <c r="AW42" s="1018"/>
      <c r="AX42" s="1018"/>
      <c r="AY42" s="1018"/>
      <c r="AZ42" s="1018"/>
      <c r="BA42" s="1018"/>
      <c r="BB42" s="1018"/>
      <c r="BC42" s="1018"/>
      <c r="BD42" s="1018"/>
      <c r="BE42" s="1018"/>
      <c r="BF42" s="1018"/>
      <c r="BG42" s="1018"/>
      <c r="BH42" s="1019"/>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6" t="s">
        <v>2072</v>
      </c>
      <c r="C44" s="1136"/>
      <c r="D44" s="1136"/>
      <c r="E44" s="1136"/>
      <c r="F44" s="1136"/>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4" t="s">
        <v>14</v>
      </c>
      <c r="X44" s="1055"/>
      <c r="Y44" s="1055"/>
      <c r="Z44" s="1056"/>
      <c r="AA44" s="1020" t="s">
        <v>12</v>
      </c>
      <c r="AB44" s="1021"/>
      <c r="AC44" s="120"/>
      <c r="AD44" s="1030" t="s">
        <v>14</v>
      </c>
      <c r="AE44" s="1030"/>
      <c r="AF44" s="1030"/>
      <c r="AG44" s="1030"/>
      <c r="AH44" s="1030"/>
      <c r="AI44" s="1020" t="s">
        <v>12</v>
      </c>
      <c r="AJ44" s="1021"/>
      <c r="AK44" s="120"/>
      <c r="AL44" s="1030" t="s">
        <v>14</v>
      </c>
      <c r="AM44" s="1030"/>
      <c r="AN44" s="1030"/>
      <c r="AO44" s="1030"/>
      <c r="AP44" s="1030"/>
      <c r="AS44" s="1011" t="str">
        <f>IFERROR(IF(AS63="○","！R5年度に満たしていた要件を満たさない計画になっている。",IF(OR(AH63=2,AP63=2),VLOOKUP(AS1,【参考】数式用2!E6:S23,15,FALSE),"")),"")</f>
        <v/>
      </c>
      <c r="AT44" s="1012"/>
      <c r="AU44" s="1012"/>
      <c r="AV44" s="1012"/>
      <c r="AW44" s="1012"/>
      <c r="AX44" s="1012"/>
      <c r="AY44" s="1012"/>
      <c r="AZ44" s="1012"/>
      <c r="BA44" s="1012"/>
      <c r="BB44" s="1012"/>
      <c r="BC44" s="1012"/>
      <c r="BD44" s="1012"/>
      <c r="BE44" s="1012"/>
      <c r="BF44" s="1012"/>
      <c r="BG44" s="1012"/>
      <c r="BH44" s="1013"/>
    </row>
    <row r="45" spans="2:82" ht="17.100000000000001" customHeight="1" thickBot="1">
      <c r="B45" s="1136"/>
      <c r="C45" s="1136"/>
      <c r="D45" s="1136"/>
      <c r="E45" s="1136"/>
      <c r="F45" s="1136"/>
      <c r="G45" s="1079"/>
      <c r="H45" s="1080"/>
      <c r="I45" s="1080"/>
      <c r="J45" s="1080"/>
      <c r="K45" s="1080"/>
      <c r="L45" s="1080"/>
      <c r="M45" s="1080"/>
      <c r="N45" s="1080"/>
      <c r="O45" s="1080"/>
      <c r="P45" s="1080"/>
      <c r="Q45" s="1080"/>
      <c r="R45" s="1080"/>
      <c r="S45" s="1080"/>
      <c r="T45" s="1081"/>
      <c r="U45" s="118"/>
      <c r="V45" s="428" t="str">
        <f>IFERROR(IF(G9="特定加算なし","✓",""),"")</f>
        <v/>
      </c>
      <c r="W45" s="1054" t="s">
        <v>15</v>
      </c>
      <c r="X45" s="1055"/>
      <c r="Y45" s="1055"/>
      <c r="Z45" s="1056"/>
      <c r="AA45" s="1020"/>
      <c r="AB45" s="1021"/>
      <c r="AC45" s="120"/>
      <c r="AD45" s="1030" t="s">
        <v>15</v>
      </c>
      <c r="AE45" s="1030"/>
      <c r="AF45" s="1030"/>
      <c r="AG45" s="1030"/>
      <c r="AH45" s="1030"/>
      <c r="AI45" s="1020"/>
      <c r="AJ45" s="1021"/>
      <c r="AK45" s="120"/>
      <c r="AL45" s="1030" t="s">
        <v>15</v>
      </c>
      <c r="AM45" s="1030"/>
      <c r="AN45" s="1030"/>
      <c r="AO45" s="1030"/>
      <c r="AP45" s="1030"/>
      <c r="AS45" s="1017"/>
      <c r="AT45" s="1018"/>
      <c r="AU45" s="1018"/>
      <c r="AV45" s="1018"/>
      <c r="AW45" s="1018"/>
      <c r="AX45" s="1018"/>
      <c r="AY45" s="1018"/>
      <c r="AZ45" s="1018"/>
      <c r="BA45" s="1018"/>
      <c r="BB45" s="1018"/>
      <c r="BC45" s="1018"/>
      <c r="BD45" s="1018"/>
      <c r="BE45" s="1018"/>
      <c r="BF45" s="1018"/>
      <c r="BG45" s="1018"/>
      <c r="BH45" s="1019"/>
      <c r="BO45" s="138"/>
    </row>
    <row r="46" spans="2:82" ht="6.75" customHeight="1">
      <c r="B46" s="124"/>
      <c r="AJ46" s="139"/>
      <c r="AK46" s="139"/>
      <c r="AL46" s="139"/>
      <c r="AM46" s="139"/>
      <c r="AN46" s="139"/>
      <c r="AO46" s="139"/>
      <c r="AP46" s="139"/>
    </row>
    <row r="47" spans="2:82" ht="21" customHeight="1">
      <c r="B47" s="1091" t="s">
        <v>2136</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3"/>
      <c r="C48" s="1134"/>
      <c r="D48" s="1134"/>
      <c r="E48" s="1134"/>
      <c r="F48" s="1135"/>
      <c r="G48" s="1122" t="str">
        <f>IF(F15=4,"R6.4～R6.5",IF(F15=5,"R6.5",""))</f>
        <v>R6.4～R6.5</v>
      </c>
      <c r="H48" s="1123"/>
      <c r="I48" s="1123"/>
      <c r="J48" s="1123"/>
      <c r="K48" s="1123"/>
      <c r="L48" s="1123"/>
      <c r="M48" s="1123"/>
      <c r="N48" s="1123"/>
      <c r="O48" s="1123"/>
      <c r="P48" s="1123"/>
      <c r="Q48" s="1123"/>
      <c r="R48" s="1123"/>
      <c r="S48" s="1123"/>
      <c r="T48" s="1123"/>
      <c r="U48" s="1123"/>
      <c r="V48" s="1123"/>
      <c r="W48" s="1123"/>
      <c r="X48" s="1123"/>
      <c r="Y48" s="1123"/>
      <c r="Z48" s="1124"/>
      <c r="AA48" s="1020" t="s">
        <v>12</v>
      </c>
      <c r="AB48" s="1021"/>
      <c r="AC48" s="1185" t="str">
        <f>IF(OR(F15=4,F15=5),"R6.6","R"&amp;D15&amp;"."&amp;F15)&amp;"～R"&amp;K15&amp;"."&amp;M15</f>
        <v>R6.6～R7.3</v>
      </c>
      <c r="AD48" s="1185"/>
      <c r="AE48" s="1185"/>
      <c r="AF48" s="1185"/>
      <c r="AG48" s="1185"/>
      <c r="AH48" s="1185"/>
      <c r="AS48" s="1040" t="str">
        <f>IFERROR(IF(AND(OR(AP58=1,AP58=2),OR(AP59=1,AP59=2),OR(AP60=1,AP60=2)),"処遇加算Ⅰ",IF(AND(OR(AP58=1,AP58=2),OR(AP59=1,AP59=2),OR(AP60=0,AP60=3)),"処遇加算Ⅱ",IF(OR(OR(AP58=1,AP58=2),OR(AP59=1,AP59=2)),"処遇加算Ⅲ",""))),"")</f>
        <v/>
      </c>
      <c r="AT48" s="1040"/>
      <c r="AU48" s="1040"/>
      <c r="AV48" s="1040"/>
      <c r="AW48" s="1040" t="str">
        <f>IFERROR(IF(AND(AP61=1,AP62=1,AP63=1),"特定加算Ⅰ",IF(AND(AP61=1,AP62=2,AP63=1),"特定加算Ⅱ",IF(OR(AP61=2,AP62=2,AP63=2),"特定加算なし",""))),"")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25" t="s">
        <v>2015</v>
      </c>
      <c r="C49" s="1126"/>
      <c r="D49" s="1126"/>
      <c r="E49" s="1126"/>
      <c r="F49" s="1127"/>
      <c r="G49" s="1186" t="str">
        <f>IFERROR(IF(AND(OR(AH58=1,AH58=2),OR(AH59=1,AH59=2),OR(AH60=1,AH60=2)),"処遇加算Ⅰ",IF(AND(OR(AH58=1,AH58=2),OR(AH59=1,AH59=2),OR(AH60=0,AH60=3)),"処遇加算Ⅱ",IF(OR(OR(AH58=1,AH58=2),OR(AH59=1,AH59=2)),"処遇加算Ⅲ",""))),"")</f>
        <v/>
      </c>
      <c r="H49" s="1164"/>
      <c r="I49" s="1164"/>
      <c r="J49" s="1164"/>
      <c r="K49" s="1187"/>
      <c r="L49" s="1192" t="str">
        <f>IFERROR(IF(G9="","",IF(AND(AH61=1,AH62=1,AH63=1),"特定加算Ⅰ",IF(AND(AH61=1,AH62=2,AH63=1),"特定加算Ⅱ",IF(OR(AH61=2,AH62=2,AH63=2),"特定加算なし","")))),"")</f>
        <v/>
      </c>
      <c r="M49" s="1193"/>
      <c r="N49" s="1193"/>
      <c r="O49" s="1193"/>
      <c r="P49" s="1194"/>
      <c r="Q49" s="1163" t="str">
        <f>IFERROR(IF(OR(L9="ベア加算",AND(L9="ベア加算なし",AH57=1)),"ベア加算",IF(AH57=2,"ベア加算なし","")),"")</f>
        <v/>
      </c>
      <c r="R49" s="1164"/>
      <c r="S49" s="1164"/>
      <c r="T49" s="1164"/>
      <c r="U49" s="1165"/>
      <c r="V49" s="1166" t="s">
        <v>10</v>
      </c>
      <c r="W49" s="1167"/>
      <c r="X49" s="1167"/>
      <c r="Y49" s="1167"/>
      <c r="Z49" s="1167"/>
      <c r="AA49" s="1031"/>
      <c r="AB49" s="1031"/>
      <c r="AC49" s="1171" t="str">
        <f>IFERROR(VLOOKUP(BE48,【参考】数式用2!E6:F23,2,FALSE),"")</f>
        <v/>
      </c>
      <c r="AD49" s="1172"/>
      <c r="AE49" s="1172"/>
      <c r="AF49" s="1172"/>
      <c r="AG49" s="1172"/>
      <c r="AH49" s="1173"/>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5" t="s">
        <v>2016</v>
      </c>
      <c r="C50" s="1126"/>
      <c r="D50" s="1126"/>
      <c r="E50" s="1126"/>
      <c r="F50" s="1127"/>
      <c r="G50" s="1174" t="str">
        <f>IFERROR(VLOOKUP(Y5,【参考】数式用!$A$5:$J$37,MATCH(G49,【参考】数式用!$B$4:$J$4,0)+1,0),"")</f>
        <v/>
      </c>
      <c r="H50" s="1175"/>
      <c r="I50" s="1175"/>
      <c r="J50" s="1175"/>
      <c r="K50" s="1176"/>
      <c r="L50" s="1177" t="str">
        <f>IFERROR(VLOOKUP(Y5,【参考】数式用!$A$5:$J$37,MATCH(L49,【参考】数式用!$B$4:$J$4,0)+1,0),"")</f>
        <v/>
      </c>
      <c r="M50" s="1178"/>
      <c r="N50" s="1178"/>
      <c r="O50" s="1178"/>
      <c r="P50" s="1179"/>
      <c r="Q50" s="1180" t="str">
        <f>IFERROR(VLOOKUP(Y5,【参考】数式用!$A$5:$J$37,MATCH(Q49,【参考】数式用!$B$4:$J$4,0)+1,0),"")</f>
        <v/>
      </c>
      <c r="R50" s="1175"/>
      <c r="S50" s="1175"/>
      <c r="T50" s="1175"/>
      <c r="U50" s="1181"/>
      <c r="V50" s="1158">
        <f>SUM(G50,L50,Q50)</f>
        <v>0</v>
      </c>
      <c r="W50" s="1159"/>
      <c r="X50" s="1159"/>
      <c r="Y50" s="1159"/>
      <c r="Z50" s="1159"/>
      <c r="AA50" s="1031"/>
      <c r="AB50" s="1031"/>
      <c r="AC50" s="1182" t="str">
        <f>IFERROR(VLOOKUP(Y5,【参考】数式用!$A$5:$AB$37,MATCH(AC49,【参考】数式用!$B$4:$AB$4,0)+1,FALSE),"")</f>
        <v/>
      </c>
      <c r="AD50" s="1183"/>
      <c r="AE50" s="1183"/>
      <c r="AF50" s="1183"/>
      <c r="AG50" s="1183"/>
      <c r="AH50" s="1184"/>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5" t="s">
        <v>2053</v>
      </c>
      <c r="BW50" s="1196"/>
      <c r="BX50" s="1196"/>
      <c r="BY50" s="1196"/>
      <c r="BZ50" s="1196"/>
      <c r="CA50" s="1197"/>
      <c r="CD50" s="142"/>
    </row>
    <row r="51" spans="2:86" ht="17.25" customHeight="1">
      <c r="B51" s="1168" t="s">
        <v>2120</v>
      </c>
      <c r="C51" s="1169"/>
      <c r="D51" s="1169"/>
      <c r="E51" s="1169"/>
      <c r="F51" s="1170"/>
      <c r="G51" s="1105" t="str">
        <f>IFERROR(ROUNDDOWN(ROUND(AM5*G50,0),0)*H53,"")</f>
        <v/>
      </c>
      <c r="H51" s="1105"/>
      <c r="I51" s="1105"/>
      <c r="J51" s="1105"/>
      <c r="K51" s="55" t="s">
        <v>2116</v>
      </c>
      <c r="L51" s="1102" t="str">
        <f>IFERROR(ROUNDDOWN(ROUND(AM5*L50,0),0)*H53,"")</f>
        <v/>
      </c>
      <c r="M51" s="1103"/>
      <c r="N51" s="1103"/>
      <c r="O51" s="1103"/>
      <c r="P51" s="55" t="s">
        <v>2116</v>
      </c>
      <c r="Q51" s="1104" t="str">
        <f>IFERROR(ROUNDDOWN(ROUND(AM5*Q50,0),0)*H53,"")</f>
        <v/>
      </c>
      <c r="R51" s="1105"/>
      <c r="S51" s="1105"/>
      <c r="T51" s="1105"/>
      <c r="U51" s="56" t="s">
        <v>2116</v>
      </c>
      <c r="V51" s="1190">
        <f>IFERROR(SUM(G51,L51,Q51),"")</f>
        <v>0</v>
      </c>
      <c r="W51" s="1191"/>
      <c r="X51" s="1191"/>
      <c r="Y51" s="1191"/>
      <c r="Z51" s="57" t="s">
        <v>2116</v>
      </c>
      <c r="AB51" s="58"/>
      <c r="AC51" s="1104" t="str">
        <f>IFERROR(ROUNDDOWN(ROUND(AM5*AC50,0),0)*AD53,"")</f>
        <v/>
      </c>
      <c r="AD51" s="1105"/>
      <c r="AE51" s="1105"/>
      <c r="AF51" s="1105"/>
      <c r="AG51" s="1105"/>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8">
        <f>IF(AND(Q49="ベア加算なし",BA48="ベア加算"),ROUNDDOWN(ROUND(AM5*VLOOKUP(Y5,【参考】数式用!$A$5:$AB$37,9,FALSE),0),0)*AD53,0)</f>
        <v>0</v>
      </c>
      <c r="BW51" s="1199"/>
      <c r="BX51" s="1199"/>
      <c r="BY51" s="1199"/>
      <c r="BZ51" s="1199"/>
      <c r="CA51" s="1200"/>
      <c r="CD51" s="142"/>
    </row>
    <row r="52" spans="2:86" ht="13.5" customHeight="1">
      <c r="B52" s="1168"/>
      <c r="C52" s="1169"/>
      <c r="D52" s="1169"/>
      <c r="E52" s="1169"/>
      <c r="F52" s="1170"/>
      <c r="G52" s="1100" t="str">
        <f>IFERROR("("&amp;TEXT(G51/H53,"#,##0円")&amp;"/月)","")</f>
        <v/>
      </c>
      <c r="H52" s="1101"/>
      <c r="I52" s="1101"/>
      <c r="J52" s="1101"/>
      <c r="K52" s="1101"/>
      <c r="L52" s="1188" t="str">
        <f>IFERROR("("&amp;TEXT(L51/H53,"#,##0円")&amp;"/月)","")</f>
        <v/>
      </c>
      <c r="M52" s="1189"/>
      <c r="N52" s="1189"/>
      <c r="O52" s="1189"/>
      <c r="P52" s="1100"/>
      <c r="Q52" s="1101" t="str">
        <f>IFERROR("("&amp;TEXT(Q51/H53,"#,##0円")&amp;"/月)","")</f>
        <v/>
      </c>
      <c r="R52" s="1101"/>
      <c r="S52" s="1101"/>
      <c r="T52" s="1101"/>
      <c r="U52" s="1101"/>
      <c r="V52" s="1101" t="str">
        <f>IFERROR("("&amp;TEXT(V51/H53,"#,##0円")&amp;"/月)","")</f>
        <v>(0円/月)</v>
      </c>
      <c r="W52" s="1101"/>
      <c r="X52" s="1101"/>
      <c r="Y52" s="1101"/>
      <c r="Z52" s="1101"/>
      <c r="AB52" s="58"/>
      <c r="AC52" s="1188" t="str">
        <f>IFERROR("("&amp;TEXT(AC51/AD53,"#,##0円")&amp;"/月)","")</f>
        <v/>
      </c>
      <c r="AD52" s="1189"/>
      <c r="AE52" s="1189"/>
      <c r="AF52" s="1189"/>
      <c r="AG52" s="1189"/>
      <c r="AH52" s="1100"/>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050" t="s">
        <v>2202</v>
      </c>
      <c r="AT56" s="1050"/>
      <c r="AU56" s="1050"/>
      <c r="AV56" s="1050"/>
      <c r="AW56" s="1050" t="s">
        <v>2201</v>
      </c>
      <c r="AX56" s="1050"/>
      <c r="AY56" s="1050"/>
      <c r="AZ56" s="1050"/>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037"/>
      <c r="AT57" s="1037"/>
      <c r="AU57" s="1037"/>
      <c r="AV57" s="1037"/>
      <c r="AW57" s="1043"/>
      <c r="AX57" s="1043"/>
      <c r="AY57" s="1043"/>
      <c r="AZ57" s="1043"/>
      <c r="BP57" s="151"/>
      <c r="BR57" s="151"/>
      <c r="BS57" s="151"/>
      <c r="BT57" s="151"/>
      <c r="BU57" s="151"/>
      <c r="BV57" s="151"/>
      <c r="BW57" s="151"/>
      <c r="BX57" s="151"/>
      <c r="BY57" s="151"/>
      <c r="BZ57" s="151"/>
      <c r="CA57" s="151"/>
      <c r="CB57" s="151"/>
      <c r="CC57" s="151"/>
      <c r="CD57" s="151"/>
      <c r="CE57" s="151"/>
      <c r="CF57" s="151"/>
      <c r="CH57" s="154"/>
    </row>
    <row r="58" spans="2:86" ht="15.95" customHeight="1">
      <c r="U58" s="1211" t="s">
        <v>2055</v>
      </c>
      <c r="V58" s="1211"/>
      <c r="W58" s="1211"/>
      <c r="X58" s="1211"/>
      <c r="Y58" s="1211"/>
      <c r="Z58" s="539" t="str">
        <f>IF(AND(B9&lt;&gt;"処遇加算なし",F15=4),IF(V24="✓",1,IF(V25="✓",2,IF(V26="✓",3,""))),"")</f>
        <v/>
      </c>
      <c r="AA58" s="536"/>
      <c r="AB58" s="537"/>
      <c r="AC58" s="1211" t="s">
        <v>2055</v>
      </c>
      <c r="AD58" s="1211"/>
      <c r="AE58" s="1211"/>
      <c r="AF58" s="1211"/>
      <c r="AG58" s="1211"/>
      <c r="AH58" s="425">
        <f>IF(AND(F15&lt;&gt;4,F15&lt;&gt;5),0,IF(AU8="○",1,3))</f>
        <v>3</v>
      </c>
      <c r="AI58" s="537"/>
      <c r="AJ58" s="537"/>
      <c r="AK58" s="1211" t="s">
        <v>2055</v>
      </c>
      <c r="AL58" s="1211"/>
      <c r="AM58" s="1211"/>
      <c r="AN58" s="1211"/>
      <c r="AO58" s="1211"/>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1" t="s">
        <v>2056</v>
      </c>
      <c r="V59" s="1211"/>
      <c r="W59" s="1211"/>
      <c r="X59" s="1211"/>
      <c r="Y59" s="1211"/>
      <c r="Z59" s="539" t="str">
        <f>IF(AND(B9&lt;&gt;"処遇加算なし",F15=4),IF(V28="✓",1,IF(V29="✓",2,IF(V30="✓",3,""))),"")</f>
        <v/>
      </c>
      <c r="AA59" s="536"/>
      <c r="AB59" s="537"/>
      <c r="AC59" s="1211" t="s">
        <v>2056</v>
      </c>
      <c r="AD59" s="1211"/>
      <c r="AE59" s="1211"/>
      <c r="AF59" s="1211"/>
      <c r="AG59" s="1211"/>
      <c r="AH59" s="425">
        <f>IF(AND(F15&lt;&gt;4,F15&lt;&gt;5),0,IF(AV8="○",1,3))</f>
        <v>3</v>
      </c>
      <c r="AI59" s="537"/>
      <c r="AJ59" s="537"/>
      <c r="AK59" s="1211" t="s">
        <v>2056</v>
      </c>
      <c r="AL59" s="1211"/>
      <c r="AM59" s="1211"/>
      <c r="AN59" s="1211"/>
      <c r="AO59" s="1211"/>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1" t="s">
        <v>2057</v>
      </c>
      <c r="V60" s="1211"/>
      <c r="W60" s="1211"/>
      <c r="X60" s="1211"/>
      <c r="Y60" s="1211"/>
      <c r="Z60" s="539" t="str">
        <f>IF(AND(B9&lt;&gt;"処遇加算なし",F15=4),IF(V32="✓",1,IF(V33="✓",2,"")),"")</f>
        <v/>
      </c>
      <c r="AA60" s="536"/>
      <c r="AB60" s="537"/>
      <c r="AC60" s="1211" t="s">
        <v>2057</v>
      </c>
      <c r="AD60" s="1211"/>
      <c r="AE60" s="1211"/>
      <c r="AF60" s="1211"/>
      <c r="AG60" s="1211"/>
      <c r="AH60" s="425">
        <f>IF(AND(F15&lt;&gt;4,F15&lt;&gt;5),0,IF(AW8="○",1,3))</f>
        <v>3</v>
      </c>
      <c r="AI60" s="537"/>
      <c r="AJ60" s="537"/>
      <c r="AK60" s="1211" t="s">
        <v>2057</v>
      </c>
      <c r="AL60" s="1211"/>
      <c r="AM60" s="1211"/>
      <c r="AN60" s="1211"/>
      <c r="AO60" s="1211"/>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1" t="s">
        <v>2058</v>
      </c>
      <c r="V61" s="1211"/>
      <c r="W61" s="1211"/>
      <c r="X61" s="1211"/>
      <c r="Y61" s="1211"/>
      <c r="Z61" s="539" t="str">
        <f>IF(AND(B9&lt;&gt;"処遇加算なし",F15=4),IF(V36="✓",1,IF(V37="✓",2,"")),"")</f>
        <v/>
      </c>
      <c r="AA61" s="536"/>
      <c r="AB61" s="537"/>
      <c r="AC61" s="1211" t="s">
        <v>2058</v>
      </c>
      <c r="AD61" s="1211"/>
      <c r="AE61" s="1211"/>
      <c r="AF61" s="1211"/>
      <c r="AG61" s="1211"/>
      <c r="AH61" s="425">
        <f>IF(AND(F15&lt;&gt;4,F15&lt;&gt;5),0,IF(AX8="○",1,2))</f>
        <v>2</v>
      </c>
      <c r="AI61" s="537"/>
      <c r="AJ61" s="537"/>
      <c r="AK61" s="1211" t="s">
        <v>2058</v>
      </c>
      <c r="AL61" s="1211"/>
      <c r="AM61" s="1211"/>
      <c r="AN61" s="1211"/>
      <c r="AO61" s="1211"/>
      <c r="AP61" s="425">
        <f>IF(AX8="○",1,2)</f>
        <v>2</v>
      </c>
      <c r="AQ61" s="145"/>
      <c r="AR61" s="145"/>
      <c r="AS61" s="1038" t="str">
        <f>IF(OR(AND(Z61=1,AH61=2),AND(Z61=1,AP61=2)),"○","")</f>
        <v/>
      </c>
      <c r="AT61" s="1038"/>
      <c r="AU61" s="1038"/>
      <c r="AV61" s="1038"/>
      <c r="AW61" s="1044" t="str">
        <f>IF(OR((AD61-AL61)&lt;0,(AD61-AT61)&lt;0),"!","")</f>
        <v/>
      </c>
      <c r="AX61" s="1044"/>
      <c r="AY61" s="1044"/>
      <c r="AZ61" s="1044"/>
      <c r="BP61" s="151"/>
      <c r="BR61" s="151"/>
      <c r="BS61" s="151"/>
      <c r="BT61" s="151"/>
      <c r="BU61" s="151"/>
      <c r="BV61" s="151"/>
      <c r="BW61" s="151"/>
      <c r="BX61" s="151"/>
      <c r="BY61" s="151"/>
      <c r="BZ61" s="151"/>
      <c r="CA61" s="151"/>
      <c r="CB61" s="151"/>
      <c r="CC61" s="151"/>
      <c r="CD61" s="151"/>
      <c r="CE61" s="151"/>
      <c r="CF61" s="151"/>
      <c r="CH61" s="154"/>
    </row>
    <row r="62" spans="2:86" ht="15.95" customHeight="1">
      <c r="U62" s="1211" t="s">
        <v>2059</v>
      </c>
      <c r="V62" s="1211"/>
      <c r="W62" s="1211"/>
      <c r="X62" s="1211"/>
      <c r="Y62" s="1211"/>
      <c r="Z62" s="539" t="str">
        <f>IF(AND(B9&lt;&gt;"処遇加算なし",F15=4),IF(V40="✓",1,IF(V41="✓",2,"")),"")</f>
        <v/>
      </c>
      <c r="AA62" s="536"/>
      <c r="AB62" s="537"/>
      <c r="AC62" s="1211" t="s">
        <v>2059</v>
      </c>
      <c r="AD62" s="1211"/>
      <c r="AE62" s="1211"/>
      <c r="AF62" s="1211"/>
      <c r="AG62" s="1211"/>
      <c r="AH62" s="425">
        <f>IF(AND(F15&lt;&gt;4,F15&lt;&gt;5),0,IF(AY8="○",1,2))</f>
        <v>2</v>
      </c>
      <c r="AI62" s="537"/>
      <c r="AJ62" s="537"/>
      <c r="AK62" s="1211" t="s">
        <v>2059</v>
      </c>
      <c r="AL62" s="1211"/>
      <c r="AM62" s="1211"/>
      <c r="AN62" s="1211"/>
      <c r="AO62" s="1211"/>
      <c r="AP62" s="425">
        <f>IF(AY8="○",1,2)</f>
        <v>2</v>
      </c>
      <c r="AQ62" s="145"/>
      <c r="AR62" s="145"/>
      <c r="AS62" s="1038" t="str">
        <f>IF(OR(AND(Z62=1,AH62=2),AND(Z62=1,AP62=2)),"○","")</f>
        <v/>
      </c>
      <c r="AT62" s="1038"/>
      <c r="AU62" s="1038"/>
      <c r="AV62" s="1038"/>
      <c r="AW62" s="1044" t="str">
        <f>IF(OR((AD62-AL62)&lt;0,(AD62-AT62)&lt;0),"!","")</f>
        <v/>
      </c>
      <c r="AX62" s="1044"/>
      <c r="AY62" s="1044"/>
      <c r="AZ62" s="1044"/>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38" t="str">
        <f>IF(OR(AND(Z63=1,AH63=2),AND(Z63=1,AP63=2)),"○","")</f>
        <v/>
      </c>
      <c r="AT63" s="1038"/>
      <c r="AU63" s="1038"/>
      <c r="AV63" s="1038"/>
      <c r="AW63" s="1044" t="str">
        <f>IF(OR((AD63-AL63)&lt;0,(AD63-AT63)&lt;0),"!","")</f>
        <v/>
      </c>
      <c r="AX63" s="1044"/>
      <c r="AY63" s="1044"/>
      <c r="AZ63" s="1044"/>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18" t="s">
        <v>223</v>
      </c>
      <c r="B2" s="1220" t="s">
        <v>2238</v>
      </c>
      <c r="C2" s="1221"/>
      <c r="D2" s="1221"/>
      <c r="E2" s="1222"/>
      <c r="F2" s="1223" t="s">
        <v>2239</v>
      </c>
      <c r="G2" s="1224"/>
      <c r="H2" s="1224"/>
      <c r="I2" s="1218" t="s">
        <v>2240</v>
      </c>
      <c r="J2" s="1225"/>
      <c r="K2" s="1228" t="s">
        <v>2241</v>
      </c>
      <c r="L2" s="1229"/>
      <c r="M2" s="1229"/>
      <c r="N2" s="1229"/>
      <c r="O2" s="1229"/>
      <c r="P2" s="1229"/>
      <c r="Q2" s="1229"/>
      <c r="R2" s="1229"/>
      <c r="S2" s="1229"/>
      <c r="T2" s="1229"/>
      <c r="U2" s="1229"/>
      <c r="V2" s="1229"/>
      <c r="W2" s="1229"/>
      <c r="X2" s="1229"/>
      <c r="Y2" s="1229"/>
      <c r="Z2" s="1229"/>
      <c r="AA2" s="1229"/>
      <c r="AB2" s="1230"/>
      <c r="AC2" s="1248" t="s">
        <v>2242</v>
      </c>
      <c r="AD2" s="447"/>
      <c r="AE2" s="1244" t="s">
        <v>223</v>
      </c>
      <c r="AF2" s="1246" t="s">
        <v>2276</v>
      </c>
      <c r="AH2" s="442" t="s">
        <v>2243</v>
      </c>
      <c r="AI2" s="443" t="s">
        <v>2243</v>
      </c>
      <c r="AK2" s="449" t="s">
        <v>180</v>
      </c>
      <c r="AM2" s="449" t="s">
        <v>16</v>
      </c>
      <c r="AO2" s="450" t="s">
        <v>225</v>
      </c>
      <c r="AQ2" s="1238" t="s">
        <v>2007</v>
      </c>
      <c r="AR2" s="1241" t="s">
        <v>224</v>
      </c>
    </row>
    <row r="3" spans="1:44" ht="51.75" customHeight="1" thickBot="1">
      <c r="A3" s="1219"/>
      <c r="B3" s="1231" t="s">
        <v>227</v>
      </c>
      <c r="C3" s="1232"/>
      <c r="D3" s="1232"/>
      <c r="E3" s="1233"/>
      <c r="F3" s="1234" t="s">
        <v>228</v>
      </c>
      <c r="G3" s="1234"/>
      <c r="H3" s="1234"/>
      <c r="I3" s="1226"/>
      <c r="J3" s="1227"/>
      <c r="K3" s="1235" t="s">
        <v>229</v>
      </c>
      <c r="L3" s="1236"/>
      <c r="M3" s="1236"/>
      <c r="N3" s="1236"/>
      <c r="O3" s="1236"/>
      <c r="P3" s="1236"/>
      <c r="Q3" s="1236"/>
      <c r="R3" s="1236"/>
      <c r="S3" s="1236"/>
      <c r="T3" s="1236"/>
      <c r="U3" s="1236"/>
      <c r="V3" s="1236"/>
      <c r="W3" s="1236"/>
      <c r="X3" s="1236"/>
      <c r="Y3" s="1236"/>
      <c r="Z3" s="1236"/>
      <c r="AA3" s="1236"/>
      <c r="AB3" s="1237"/>
      <c r="AC3" s="1249"/>
      <c r="AD3" s="447"/>
      <c r="AE3" s="1245"/>
      <c r="AF3" s="1247"/>
      <c r="AH3" s="441" t="s">
        <v>2244</v>
      </c>
      <c r="AI3" s="444" t="s">
        <v>2244</v>
      </c>
      <c r="AK3" s="451"/>
      <c r="AM3" s="451"/>
      <c r="AO3" s="452" t="s">
        <v>18</v>
      </c>
      <c r="AQ3" s="1239"/>
      <c r="AR3" s="1242"/>
    </row>
    <row r="4" spans="1:44" ht="41.25" customHeight="1" thickBot="1">
      <c r="A4" s="1219"/>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0"/>
      <c r="AD4" s="447"/>
      <c r="AE4" s="1245"/>
      <c r="AF4" s="1247"/>
      <c r="AH4" s="441" t="s">
        <v>2279</v>
      </c>
      <c r="AI4" s="444" t="s">
        <v>2279</v>
      </c>
      <c r="AO4" s="452" t="s">
        <v>236</v>
      </c>
      <c r="AQ4" s="1240"/>
      <c r="AR4" s="1243"/>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2" t="s">
        <v>2238</v>
      </c>
      <c r="C3" s="1251" t="s">
        <v>2239</v>
      </c>
      <c r="D3" s="1251" t="s">
        <v>2240</v>
      </c>
      <c r="E3" s="1251" t="s">
        <v>226</v>
      </c>
      <c r="F3" s="1253" t="s">
        <v>2066</v>
      </c>
      <c r="G3" s="1251" t="s">
        <v>2102</v>
      </c>
      <c r="H3" s="1251"/>
      <c r="I3" s="1251" t="s">
        <v>2103</v>
      </c>
      <c r="J3" s="1251"/>
      <c r="K3" s="1251" t="s">
        <v>2104</v>
      </c>
      <c r="L3" s="1251"/>
      <c r="M3" s="1256" t="s">
        <v>2036</v>
      </c>
      <c r="N3" s="1256" t="s">
        <v>2037</v>
      </c>
      <c r="O3" s="1256" t="s">
        <v>2038</v>
      </c>
      <c r="P3" s="1256" t="s">
        <v>2039</v>
      </c>
      <c r="Q3" s="1256" t="s">
        <v>2040</v>
      </c>
      <c r="R3" s="1256" t="s">
        <v>2041</v>
      </c>
      <c r="S3" s="1256" t="s">
        <v>2042</v>
      </c>
    </row>
    <row r="4" spans="2:19">
      <c r="B4" s="1252"/>
      <c r="C4" s="1251"/>
      <c r="D4" s="1251"/>
      <c r="E4" s="1251"/>
      <c r="F4" s="1254"/>
      <c r="G4" s="1251"/>
      <c r="H4" s="1251"/>
      <c r="I4" s="1251"/>
      <c r="J4" s="1251"/>
      <c r="K4" s="1251"/>
      <c r="L4" s="1251"/>
      <c r="M4" s="1256"/>
      <c r="N4" s="1256"/>
      <c r="O4" s="1256"/>
      <c r="P4" s="1256"/>
      <c r="Q4" s="1256"/>
      <c r="R4" s="1256"/>
      <c r="S4" s="1256"/>
    </row>
    <row r="5" spans="2:19">
      <c r="B5" s="1252"/>
      <c r="C5" s="1251"/>
      <c r="D5" s="1251"/>
      <c r="E5" s="1251"/>
      <c r="F5" s="1255"/>
      <c r="G5" s="1251"/>
      <c r="H5" s="1251"/>
      <c r="I5" s="1251"/>
      <c r="J5" s="1251"/>
      <c r="K5" s="1251"/>
      <c r="L5" s="1251"/>
      <c r="M5" s="1256"/>
      <c r="N5" s="1256"/>
      <c r="O5" s="1256"/>
      <c r="P5" s="1256"/>
      <c r="Q5" s="1256"/>
      <c r="R5" s="1256"/>
      <c r="S5" s="1256"/>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4" t="s">
        <v>2118</v>
      </c>
      <c r="O1" s="1074"/>
      <c r="P1" s="1074"/>
      <c r="Q1" s="1074"/>
      <c r="R1" s="1074"/>
      <c r="S1" s="1074"/>
      <c r="T1" s="1074"/>
      <c r="U1" s="1074"/>
      <c r="V1" s="1074"/>
      <c r="W1" s="1074"/>
      <c r="X1" s="1074"/>
      <c r="Y1" s="1074"/>
      <c r="Z1" s="1074"/>
      <c r="AA1" s="1074"/>
      <c r="AB1" s="1074"/>
      <c r="AC1" s="1074"/>
      <c r="AD1" s="1074"/>
      <c r="AE1" s="1074"/>
      <c r="AF1" s="1201" t="s">
        <v>25</v>
      </c>
      <c r="AG1" s="1201"/>
      <c r="AH1" s="1201"/>
      <c r="AI1" s="1202" t="str">
        <f>IF(G5="","",G5)</f>
        <v/>
      </c>
      <c r="AJ1" s="1202"/>
      <c r="AK1" s="1202"/>
      <c r="AL1" s="1202"/>
      <c r="AM1" s="1202"/>
      <c r="AN1" s="1202"/>
      <c r="AO1" s="1202"/>
      <c r="AP1" s="1202"/>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76"/>
      <c r="AR2" s="76"/>
      <c r="CE2" s="990" t="s">
        <v>2192</v>
      </c>
      <c r="CF2" s="990"/>
      <c r="CG2" s="990"/>
      <c r="CH2" s="990"/>
      <c r="CI2" s="1206" t="str">
        <f>IF(AI1&lt;&gt;"",1,"")</f>
        <v/>
      </c>
      <c r="CJ2" s="120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0" t="s">
        <v>2186</v>
      </c>
      <c r="CF3" s="990"/>
      <c r="CG3" s="990"/>
      <c r="CH3" s="990"/>
      <c r="CI3" s="1208" t="str">
        <f>IF(AND(L9="ベア加算",Q49="ベア加算"),1,"")</f>
        <v/>
      </c>
      <c r="CJ3" s="1209"/>
    </row>
    <row r="4" spans="1:88" ht="28.5" customHeight="1">
      <c r="B4" s="1128" t="s">
        <v>2237</v>
      </c>
      <c r="C4" s="1128"/>
      <c r="D4" s="1128"/>
      <c r="E4" s="1128"/>
      <c r="F4" s="1128"/>
      <c r="G4" s="1129" t="s">
        <v>0</v>
      </c>
      <c r="H4" s="1129"/>
      <c r="I4" s="1129"/>
      <c r="J4" s="1130" t="s">
        <v>1</v>
      </c>
      <c r="K4" s="1131"/>
      <c r="L4" s="1131"/>
      <c r="M4" s="1131"/>
      <c r="N4" s="1131"/>
      <c r="O4" s="1132"/>
      <c r="P4" s="985" t="s">
        <v>2</v>
      </c>
      <c r="Q4" s="986"/>
      <c r="R4" s="986"/>
      <c r="S4" s="986"/>
      <c r="T4" s="986"/>
      <c r="U4" s="986"/>
      <c r="V4" s="986"/>
      <c r="W4" s="986"/>
      <c r="X4" s="987"/>
      <c r="Y4" s="1130" t="s">
        <v>3</v>
      </c>
      <c r="Z4" s="1131"/>
      <c r="AA4" s="1131"/>
      <c r="AB4" s="1131"/>
      <c r="AC4" s="1131"/>
      <c r="AD4" s="1132"/>
      <c r="AE4" s="1096" t="s">
        <v>2317</v>
      </c>
      <c r="AF4" s="1097"/>
      <c r="AG4" s="1097"/>
      <c r="AH4" s="1098"/>
      <c r="AI4" s="1096" t="s">
        <v>2318</v>
      </c>
      <c r="AJ4" s="1097"/>
      <c r="AK4" s="1097"/>
      <c r="AL4" s="1098"/>
      <c r="AM4" s="1096" t="s">
        <v>2319</v>
      </c>
      <c r="AN4" s="1097"/>
      <c r="AO4" s="1097"/>
      <c r="AP4" s="1098"/>
      <c r="AS4" s="83"/>
      <c r="AT4" s="982" t="s">
        <v>2095</v>
      </c>
      <c r="AU4" s="982" t="s">
        <v>2055</v>
      </c>
      <c r="AV4" s="982" t="s">
        <v>2056</v>
      </c>
      <c r="AW4" s="982" t="s">
        <v>2057</v>
      </c>
      <c r="AX4" s="982" t="s">
        <v>2058</v>
      </c>
      <c r="AY4" s="982" t="s">
        <v>2059</v>
      </c>
      <c r="AZ4" s="982" t="s">
        <v>2094</v>
      </c>
      <c r="BA4" s="84"/>
      <c r="CE4" s="990" t="s">
        <v>2191</v>
      </c>
      <c r="CF4" s="990"/>
      <c r="CG4" s="990"/>
      <c r="CH4" s="990"/>
      <c r="CI4" s="988" t="str">
        <f>IF(OR(OR(G49="処遇加算Ⅰ",G49="処遇加算Ⅱ"),OR(AS48="処遇加算Ⅰ",AS48="処遇加算Ⅱ")),1,"")</f>
        <v/>
      </c>
      <c r="CJ4" s="989"/>
    </row>
    <row r="5" spans="1:88" ht="33" customHeight="1">
      <c r="B5" s="1116"/>
      <c r="C5" s="1116"/>
      <c r="D5" s="1116"/>
      <c r="E5" s="1116"/>
      <c r="F5" s="1116"/>
      <c r="G5" s="1117"/>
      <c r="H5" s="1117"/>
      <c r="I5" s="1117"/>
      <c r="J5" s="1118"/>
      <c r="K5" s="1118"/>
      <c r="L5" s="1118"/>
      <c r="M5" s="1119"/>
      <c r="N5" s="1119"/>
      <c r="O5" s="1119"/>
      <c r="P5" s="1007"/>
      <c r="Q5" s="1008"/>
      <c r="R5" s="1008"/>
      <c r="S5" s="1008"/>
      <c r="T5" s="1008"/>
      <c r="U5" s="1008"/>
      <c r="V5" s="1008"/>
      <c r="W5" s="1008"/>
      <c r="X5" s="1009"/>
      <c r="Y5" s="1099"/>
      <c r="Z5" s="1099"/>
      <c r="AA5" s="1099"/>
      <c r="AB5" s="1099"/>
      <c r="AC5" s="1099"/>
      <c r="AD5" s="1099"/>
      <c r="AE5" s="995"/>
      <c r="AF5" s="996"/>
      <c r="AG5" s="996"/>
      <c r="AH5" s="997"/>
      <c r="AI5" s="995"/>
      <c r="AJ5" s="996"/>
      <c r="AK5" s="996"/>
      <c r="AL5" s="997"/>
      <c r="AM5" s="998">
        <f>AE5-AI5</f>
        <v>0</v>
      </c>
      <c r="AN5" s="999"/>
      <c r="AO5" s="999"/>
      <c r="AP5" s="1000"/>
      <c r="AS5" s="83"/>
      <c r="AT5" s="983"/>
      <c r="AU5" s="983"/>
      <c r="AV5" s="983"/>
      <c r="AW5" s="983"/>
      <c r="AX5" s="983"/>
      <c r="AY5" s="983"/>
      <c r="AZ5" s="983"/>
      <c r="BA5" s="84"/>
      <c r="CE5" s="990" t="s">
        <v>2185</v>
      </c>
      <c r="CF5" s="990"/>
      <c r="CG5" s="990"/>
      <c r="CH5" s="990"/>
      <c r="CI5" s="988" t="str">
        <f>IF(OR(G49="処遇加算Ⅰ",AS48="処遇加算Ⅰ"),1,"")</f>
        <v/>
      </c>
      <c r="CJ5" s="989"/>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3"/>
      <c r="AU6" s="983"/>
      <c r="AV6" s="983"/>
      <c r="AW6" s="983"/>
      <c r="AX6" s="983"/>
      <c r="AY6" s="983"/>
      <c r="AZ6" s="983"/>
      <c r="BA6" s="84"/>
      <c r="CE6" s="990" t="s">
        <v>2188</v>
      </c>
      <c r="CF6" s="990"/>
      <c r="CG6" s="990"/>
      <c r="CH6" s="990"/>
      <c r="CI6" s="988" t="str">
        <f>IF(OR(AH61=1,AP61=1),1,"")</f>
        <v/>
      </c>
      <c r="CJ6" s="989"/>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4"/>
      <c r="AU7" s="984"/>
      <c r="AV7" s="984"/>
      <c r="AW7" s="984"/>
      <c r="AX7" s="984"/>
      <c r="AY7" s="984"/>
      <c r="AZ7" s="984"/>
      <c r="BA7" s="84"/>
      <c r="CE7" s="1210" t="s">
        <v>2187</v>
      </c>
      <c r="CF7" s="1210"/>
      <c r="CG7" s="1210"/>
      <c r="CH7" s="1210"/>
      <c r="CI7" s="988" t="str">
        <f>IF(AND(AH62=1,AD41=""),1,"")</f>
        <v/>
      </c>
      <c r="CJ7" s="989"/>
    </row>
    <row r="8" spans="1:88" ht="17.25" customHeight="1" thickBot="1">
      <c r="B8" s="1122" t="s">
        <v>2145</v>
      </c>
      <c r="C8" s="1123"/>
      <c r="D8" s="1123"/>
      <c r="E8" s="1123"/>
      <c r="F8" s="1123"/>
      <c r="G8" s="1123"/>
      <c r="H8" s="1123"/>
      <c r="I8" s="1123"/>
      <c r="J8" s="1123"/>
      <c r="K8" s="1123"/>
      <c r="L8" s="1123"/>
      <c r="M8" s="1123"/>
      <c r="N8" s="1123"/>
      <c r="O8" s="1123"/>
      <c r="P8" s="1123"/>
      <c r="Q8" s="1123"/>
      <c r="R8" s="1123"/>
      <c r="S8" s="1124"/>
      <c r="T8" s="1020" t="s">
        <v>12</v>
      </c>
      <c r="U8" s="1021"/>
      <c r="V8" s="1001" t="str">
        <f>IFERROR(IF(VLOOKUP(AS1,【参考】数式用2!E6:L23,3,FALSE)="","",VLOOKUP(AS1,【参考】数式用2!E6:L23,3,FALSE)),"")</f>
        <v/>
      </c>
      <c r="W8" s="1002"/>
      <c r="X8" s="1002"/>
      <c r="Y8" s="1002"/>
      <c r="Z8" s="1003"/>
      <c r="AA8" s="991" t="str">
        <f>IFERROR(VLOOKUP(AS1,【参考】数式用2!E6:L23,4,FALSE),"")</f>
        <v/>
      </c>
      <c r="AB8" s="991"/>
      <c r="AC8" s="991"/>
      <c r="AD8" s="991"/>
      <c r="AE8" s="991"/>
      <c r="AF8" s="991"/>
      <c r="AG8" s="991"/>
      <c r="AH8" s="991"/>
      <c r="AI8" s="991"/>
      <c r="AJ8" s="991"/>
      <c r="AK8" s="991"/>
      <c r="AL8" s="991"/>
      <c r="AM8" s="991"/>
      <c r="AN8" s="991"/>
      <c r="AO8" s="991"/>
      <c r="AP8" s="992"/>
      <c r="AS8" s="83"/>
      <c r="AT8" s="1203" t="str">
        <f>IF(L9="ベア加算","",IF(OR(V8="新加算Ⅰ",V8="新加算Ⅱ",V8="新加算Ⅲ",V8="新加算Ⅳ"),"○",""))</f>
        <v/>
      </c>
      <c r="AU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3" t="str">
        <f>IF(OR(V8="新加算Ⅰ",V8="新加算Ⅱ",V8="新加算Ⅲ",V8="新加算Ⅴ(１)",V8="新加算Ⅴ(３)",V8="新加算Ⅴ(８)"),"○","")</f>
        <v/>
      </c>
      <c r="AX8" s="1203" t="str">
        <f>IF(OR(V8="新加算Ⅰ",V8="新加算Ⅱ",V8="新加算Ⅴ(１)",V8="新加算Ⅴ(２)",V8="新加算Ⅴ(３)",V8="新加算Ⅴ(４)",V8="新加算Ⅴ(５)",V8="新加算Ⅴ(６)",V8="新加算Ⅴ(７)",V8="新加算Ⅴ(９)",V8="新加算Ⅴ(10)",V8="新加算Ⅴ(12)"),"○","")</f>
        <v/>
      </c>
      <c r="AY8" s="1203" t="str">
        <f>IF(OR(V8="新加算Ⅰ",V8="新加算Ⅴ(１)",V8="新加算Ⅴ(２)",V8="新加算Ⅴ(５)",V8="新加算Ⅴ(７)",V8="新加算Ⅴ(10)"),"○","")</f>
        <v/>
      </c>
      <c r="AZ8" s="1203" t="str">
        <f>IF(OR(V8="新加算Ⅰ",V8="新加算Ⅱ",V8="新加算Ⅴ(１)",V8="新加算Ⅴ(２)",V8="新加算Ⅴ(３)",V8="新加算Ⅴ(４)",V8="新加算Ⅴ(５)",V8="新加算Ⅴ(６)",V8="新加算Ⅴ(７)",V8="新加算Ⅴ(９)",V8="新加算Ⅴ(10)",V8="新加算Ⅴ(12)"),"○","")</f>
        <v/>
      </c>
      <c r="BA8" s="84"/>
      <c r="CE8" s="1210" t="s">
        <v>2187</v>
      </c>
      <c r="CF8" s="1210"/>
      <c r="CG8" s="1210"/>
      <c r="CH8" s="1210"/>
      <c r="CI8" s="988" t="str">
        <f>IF(AND(AP62=1,AL41=""),1,"")</f>
        <v/>
      </c>
      <c r="CJ8" s="989"/>
    </row>
    <row r="9" spans="1:88" ht="26.25" customHeight="1">
      <c r="B9" s="1137"/>
      <c r="C9" s="1138"/>
      <c r="D9" s="1138"/>
      <c r="E9" s="1138"/>
      <c r="F9" s="1139"/>
      <c r="G9" s="1140"/>
      <c r="H9" s="1141"/>
      <c r="I9" s="1141"/>
      <c r="J9" s="1141"/>
      <c r="K9" s="1142"/>
      <c r="L9" s="1143"/>
      <c r="M9" s="1144"/>
      <c r="N9" s="1144"/>
      <c r="O9" s="1144"/>
      <c r="P9" s="1145"/>
      <c r="Q9" s="1120" t="s">
        <v>2051</v>
      </c>
      <c r="R9" s="1121"/>
      <c r="S9" s="1121"/>
      <c r="T9" s="1020"/>
      <c r="U9" s="1021"/>
      <c r="V9" s="1004" t="str">
        <f>IFERROR(VLOOKUP(Y5,【参考】数式用!$A$5:$AB$37,MATCH(V8,【参考】数式用!$B$4:$AB$4,0)+1,FALSE),"")</f>
        <v/>
      </c>
      <c r="W9" s="1005"/>
      <c r="X9" s="1005"/>
      <c r="Y9" s="1005"/>
      <c r="Z9" s="1006"/>
      <c r="AA9" s="993"/>
      <c r="AB9" s="993"/>
      <c r="AC9" s="993"/>
      <c r="AD9" s="993"/>
      <c r="AE9" s="993"/>
      <c r="AF9" s="993"/>
      <c r="AG9" s="993"/>
      <c r="AH9" s="993"/>
      <c r="AI9" s="993"/>
      <c r="AJ9" s="993"/>
      <c r="AK9" s="993"/>
      <c r="AL9" s="993"/>
      <c r="AM9" s="993"/>
      <c r="AN9" s="993"/>
      <c r="AO9" s="993"/>
      <c r="AP9" s="994"/>
      <c r="AS9" s="83"/>
      <c r="AT9" s="1204"/>
      <c r="AU9" s="1204"/>
      <c r="AV9" s="1204"/>
      <c r="AW9" s="1204"/>
      <c r="AX9" s="1204"/>
      <c r="AY9" s="1204"/>
      <c r="AZ9" s="1204"/>
      <c r="BA9" s="84"/>
      <c r="CE9" s="990" t="s">
        <v>2187</v>
      </c>
      <c r="CF9" s="990"/>
      <c r="CG9" s="990"/>
      <c r="CH9" s="990"/>
      <c r="CI9" s="988" t="str">
        <f>IF(OR(AH62=1,AP62=1),1,"")</f>
        <v/>
      </c>
      <c r="CJ9" s="989"/>
    </row>
    <row r="10" spans="1:88" ht="11.25" customHeight="1">
      <c r="B10" s="1146" t="str">
        <f>IFERROR(VLOOKUP(Y5,【参考】数式用!$A$5:$J$37,MATCH(B9,【参考】数式用!$B$4:$J$4,0)+1,0),"")</f>
        <v/>
      </c>
      <c r="C10" s="1147"/>
      <c r="D10" s="1147"/>
      <c r="E10" s="1147"/>
      <c r="F10" s="1148"/>
      <c r="G10" s="1146" t="str">
        <f>IFERROR(VLOOKUP(Y5,【参考】数式用!$A$5:$J$37,MATCH(G9,【参考】数式用!$B$4:$J$4,0)+1,0),"")</f>
        <v/>
      </c>
      <c r="H10" s="1147"/>
      <c r="I10" s="1147"/>
      <c r="J10" s="1147"/>
      <c r="K10" s="1148"/>
      <c r="L10" s="1152" t="str">
        <f>IFERROR(VLOOKUP(Y5,【参考】数式用!$A$5:$J$37,MATCH(L9,【参考】数式用!$B$4:$J$4,0)+1,0),"")</f>
        <v/>
      </c>
      <c r="M10" s="1153"/>
      <c r="N10" s="1153"/>
      <c r="O10" s="1153"/>
      <c r="P10" s="1154"/>
      <c r="Q10" s="1158">
        <f>SUM(B10,G10,L10)</f>
        <v>0</v>
      </c>
      <c r="R10" s="1159"/>
      <c r="S10" s="1159"/>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0" t="s">
        <v>2190</v>
      </c>
      <c r="CF10" s="990"/>
      <c r="CG10" s="990"/>
      <c r="CH10" s="990"/>
      <c r="CI10" s="988">
        <f>IF(OR(AH63=1,AP63=1),1,0)</f>
        <v>0</v>
      </c>
      <c r="CJ10" s="989"/>
    </row>
    <row r="11" spans="1:88" s="94" customFormat="1" ht="20.25" customHeight="1" thickBot="1">
      <c r="B11" s="1149"/>
      <c r="C11" s="1150"/>
      <c r="D11" s="1150"/>
      <c r="E11" s="1150"/>
      <c r="F11" s="1151"/>
      <c r="G11" s="1149"/>
      <c r="H11" s="1150"/>
      <c r="I11" s="1150"/>
      <c r="J11" s="1150"/>
      <c r="K11" s="1151"/>
      <c r="L11" s="1155"/>
      <c r="M11" s="1156"/>
      <c r="N11" s="1156"/>
      <c r="O11" s="1156"/>
      <c r="P11" s="1157"/>
      <c r="Q11" s="1158"/>
      <c r="R11" s="1159"/>
      <c r="S11" s="1159"/>
      <c r="T11" s="1031"/>
      <c r="U11" s="1021"/>
      <c r="V11" s="1094" t="str">
        <f>IFERROR(IF(VLOOKUP(AS1,【参考】数式用2!E6:L23,5,FALSE)="","",VLOOKUP(AS1,【参考】数式用2!E6:L23,5,FALSE)),"")</f>
        <v/>
      </c>
      <c r="W11" s="1094"/>
      <c r="X11" s="1094"/>
      <c r="Y11" s="1094"/>
      <c r="Z11" s="1094"/>
      <c r="AA11" s="991" t="str">
        <f>IFERROR(VLOOKUP(AS1,【参考】数式用2!E6:L23,6,FALSE),"")</f>
        <v/>
      </c>
      <c r="AB11" s="991"/>
      <c r="AC11" s="991"/>
      <c r="AD11" s="991"/>
      <c r="AE11" s="991"/>
      <c r="AF11" s="991"/>
      <c r="AG11" s="991"/>
      <c r="AH11" s="991"/>
      <c r="AI11" s="991"/>
      <c r="AJ11" s="991"/>
      <c r="AK11" s="991"/>
      <c r="AL11" s="991"/>
      <c r="AM11" s="991"/>
      <c r="AN11" s="991"/>
      <c r="AO11" s="991"/>
      <c r="AP11" s="992"/>
      <c r="AS11" s="99"/>
      <c r="AT11" s="1203" t="str">
        <f>IF(L9="ベア加算","",IF(OR(V11="新加算Ⅰ",V11="新加算Ⅱ",V11="新加算Ⅲ",V11="新加算Ⅳ"),"○",""))</f>
        <v/>
      </c>
      <c r="AU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3" t="str">
        <f>IF(OR(V11="新加算Ⅰ",V11="新加算Ⅱ",V11="新加算Ⅲ",V11="新加算Ⅴ(１)",V11="新加算Ⅴ(３)",V11="新加算Ⅴ(８)"),"○","")</f>
        <v/>
      </c>
      <c r="AX11" s="1203" t="str">
        <f>IF(OR(V11="新加算Ⅰ",V11="新加算Ⅱ",V11="新加算Ⅴ(１)",V11="新加算Ⅴ(２)",V11="新加算Ⅴ(３)",V11="新加算Ⅴ(４)",V11="新加算Ⅴ(５)",V11="新加算Ⅴ(６)",V11="新加算Ⅴ(７)",V11="新加算Ⅴ(９)",V11="新加算Ⅴ(10)",V11="新加算Ⅴ(12)"),"○","")</f>
        <v/>
      </c>
      <c r="AY11" s="1203" t="str">
        <f>IF(OR(V11="新加算Ⅰ",V11="新加算Ⅴ(１)",V11="新加算Ⅴ(２)",V11="新加算Ⅴ(５)",V11="新加算Ⅴ(７)",V11="新加算Ⅴ(10)"),"○","")</f>
        <v/>
      </c>
      <c r="AZ11" s="1203"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5"/>
      <c r="D12" s="1115"/>
      <c r="E12" s="1115"/>
      <c r="F12" s="1115"/>
      <c r="G12" s="1115"/>
      <c r="H12" s="1115"/>
      <c r="I12" s="1115"/>
      <c r="J12" s="1115"/>
      <c r="K12" s="1115"/>
      <c r="L12" s="1115"/>
      <c r="M12" s="1115"/>
      <c r="N12" s="1115"/>
      <c r="O12" s="1115"/>
      <c r="P12" s="1115"/>
      <c r="Q12" s="1115"/>
      <c r="R12" s="1115"/>
      <c r="S12" s="1115"/>
      <c r="T12" s="1031"/>
      <c r="U12" s="1021"/>
      <c r="V12" s="1093" t="str">
        <f>IFERROR(VLOOKUP(Y5,【参考】数式用!$A$5:$AB$37,MATCH(V11,【参考】数式用!$B$4:$AB$4,0)+1,FALSE),"")</f>
        <v/>
      </c>
      <c r="W12" s="1093"/>
      <c r="X12" s="1093"/>
      <c r="Y12" s="1093"/>
      <c r="Z12" s="1093"/>
      <c r="AA12" s="993"/>
      <c r="AB12" s="993"/>
      <c r="AC12" s="993"/>
      <c r="AD12" s="993"/>
      <c r="AE12" s="993"/>
      <c r="AF12" s="993"/>
      <c r="AG12" s="993"/>
      <c r="AH12" s="993"/>
      <c r="AI12" s="993"/>
      <c r="AJ12" s="993"/>
      <c r="AK12" s="993"/>
      <c r="AL12" s="993"/>
      <c r="AM12" s="993"/>
      <c r="AN12" s="993"/>
      <c r="AO12" s="993"/>
      <c r="AP12" s="994"/>
      <c r="AS12" s="83"/>
      <c r="AT12" s="1204"/>
      <c r="AU12" s="1204"/>
      <c r="AV12" s="1204"/>
      <c r="AW12" s="1204"/>
      <c r="AX12" s="1204"/>
      <c r="AY12" s="1204"/>
      <c r="AZ12" s="1204"/>
      <c r="BA12" s="84"/>
    </row>
    <row r="13" spans="1:88" ht="12" customHeight="1">
      <c r="A13" s="78"/>
      <c r="B13" s="1067" t="s">
        <v>2115</v>
      </c>
      <c r="C13" s="1068"/>
      <c r="D13" s="1068"/>
      <c r="E13" s="1068"/>
      <c r="F13" s="1068"/>
      <c r="G13" s="1068"/>
      <c r="H13" s="1068"/>
      <c r="I13" s="1068"/>
      <c r="J13" s="1068"/>
      <c r="K13" s="1068"/>
      <c r="L13" s="1068"/>
      <c r="M13" s="1068"/>
      <c r="N13" s="1068"/>
      <c r="O13" s="1068"/>
      <c r="P13" s="1068"/>
      <c r="Q13" s="1068"/>
      <c r="R13" s="1068"/>
      <c r="S13" s="106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102"/>
      <c r="V14" s="1094" t="str">
        <f>IFERROR(IF(VLOOKUP(AS1,【参考】数式用2!E6:L23,7,FALSE)="","",VLOOKUP(AS1,【参考】数式用2!E6:L23,7,FALSE)),"")</f>
        <v/>
      </c>
      <c r="W14" s="1094"/>
      <c r="X14" s="1094"/>
      <c r="Y14" s="1094"/>
      <c r="Z14" s="1094"/>
      <c r="AA14" s="1023" t="str">
        <f>IFERROR(VLOOKUP(AS1,【参考】数式用2!E6:L23,8,FALSE),"")</f>
        <v/>
      </c>
      <c r="AB14" s="991"/>
      <c r="AC14" s="991"/>
      <c r="AD14" s="991"/>
      <c r="AE14" s="991"/>
      <c r="AF14" s="991"/>
      <c r="AG14" s="991"/>
      <c r="AH14" s="991"/>
      <c r="AI14" s="991"/>
      <c r="AJ14" s="991"/>
      <c r="AK14" s="991"/>
      <c r="AL14" s="991"/>
      <c r="AM14" s="991"/>
      <c r="AN14" s="991"/>
      <c r="AO14" s="991"/>
      <c r="AP14" s="992"/>
      <c r="AS14" s="83"/>
      <c r="AT14" s="1203" t="str">
        <f>IF(L9="ベア加算","",IF(OR(V14="新加算Ⅰ",V14="新加算Ⅱ",V14="新加算Ⅲ",V14="新加算Ⅳ"),"○",""))</f>
        <v/>
      </c>
      <c r="AU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3" t="str">
        <f>IF(OR(V14="新加算Ⅰ",V14="新加算Ⅱ",V14="新加算Ⅲ",V14="新加算Ⅴ(１)",V14="新加算Ⅴ(３)",V14="新加算Ⅴ(８)"),"○","")</f>
        <v/>
      </c>
      <c r="AX14" s="1203" t="str">
        <f>IF(OR(V14="新加算Ⅰ",V14="新加算Ⅱ",V14="新加算Ⅴ(１)",V14="新加算Ⅴ(２)",V14="新加算Ⅴ(３)",V14="新加算Ⅴ(４)",V14="新加算Ⅴ(５)",V14="新加算Ⅴ(６)",V14="新加算Ⅴ(７)",V14="新加算Ⅴ(９)",V14="新加算Ⅴ(10)",V14="新加算Ⅴ(12)"),"○","")</f>
        <v/>
      </c>
      <c r="AY14" s="1203" t="str">
        <f>IF(OR(V14="新加算Ⅰ",V14="新加算Ⅴ(１)",V14="新加算Ⅴ(２)",V14="新加算Ⅴ(５)",V14="新加算Ⅴ(７)",V14="新加算Ⅴ(10)"),"○","")</f>
        <v/>
      </c>
      <c r="AZ14" s="1203"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2109</v>
      </c>
      <c r="C15" s="1059"/>
      <c r="D15" s="54">
        <v>6</v>
      </c>
      <c r="E15" s="103" t="s">
        <v>2110</v>
      </c>
      <c r="F15" s="54">
        <v>4</v>
      </c>
      <c r="G15" s="103" t="s">
        <v>2111</v>
      </c>
      <c r="H15" s="1060" t="s">
        <v>2112</v>
      </c>
      <c r="I15" s="1060"/>
      <c r="J15" s="1073"/>
      <c r="K15" s="54">
        <v>7</v>
      </c>
      <c r="L15" s="103" t="s">
        <v>2110</v>
      </c>
      <c r="M15" s="54">
        <v>3</v>
      </c>
      <c r="N15" s="103" t="s">
        <v>2111</v>
      </c>
      <c r="O15" s="103" t="s">
        <v>2113</v>
      </c>
      <c r="P15" s="104">
        <f>(K15*12+M15)-(D15*12+F15)+1</f>
        <v>12</v>
      </c>
      <c r="Q15" s="1060" t="s">
        <v>2114</v>
      </c>
      <c r="R15" s="1060"/>
      <c r="S15" s="105" t="s">
        <v>69</v>
      </c>
      <c r="U15" s="102"/>
      <c r="V15" s="1061" t="str">
        <f>IFERROR(VLOOKUP(Y5,【参考】数式用!$A$5:$AB$37,MATCH(V14,【参考】数式用!$B$4:$AB$4,0)+1,FALSE),"")</f>
        <v/>
      </c>
      <c r="W15" s="1062"/>
      <c r="X15" s="1062"/>
      <c r="Y15" s="1062"/>
      <c r="Z15" s="1063"/>
      <c r="AA15" s="1024"/>
      <c r="AB15" s="1025"/>
      <c r="AC15" s="1025"/>
      <c r="AD15" s="1025"/>
      <c r="AE15" s="1025"/>
      <c r="AF15" s="1025"/>
      <c r="AG15" s="1025"/>
      <c r="AH15" s="1025"/>
      <c r="AI15" s="1025"/>
      <c r="AJ15" s="1025"/>
      <c r="AK15" s="1025"/>
      <c r="AL15" s="1025"/>
      <c r="AM15" s="1025"/>
      <c r="AN15" s="1025"/>
      <c r="AO15" s="1025"/>
      <c r="AP15" s="1026"/>
      <c r="AS15" s="83"/>
      <c r="AT15" s="1205"/>
      <c r="AU15" s="1205"/>
      <c r="AV15" s="1205"/>
      <c r="AW15" s="1205"/>
      <c r="AX15" s="1205"/>
      <c r="AY15" s="1205"/>
      <c r="AZ15" s="120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4"/>
      <c r="W16" s="1065"/>
      <c r="X16" s="1065"/>
      <c r="Y16" s="1065"/>
      <c r="Z16" s="1066"/>
      <c r="AA16" s="1027"/>
      <c r="AB16" s="1028"/>
      <c r="AC16" s="1028"/>
      <c r="AD16" s="1028"/>
      <c r="AE16" s="1028"/>
      <c r="AF16" s="1028"/>
      <c r="AG16" s="1028"/>
      <c r="AH16" s="1028"/>
      <c r="AI16" s="1028"/>
      <c r="AJ16" s="1028"/>
      <c r="AK16" s="1028"/>
      <c r="AL16" s="1028"/>
      <c r="AM16" s="1028"/>
      <c r="AN16" s="1028"/>
      <c r="AO16" s="1028"/>
      <c r="AP16" s="1029"/>
      <c r="AS16" s="83"/>
      <c r="AT16" s="1204"/>
      <c r="AU16" s="1204"/>
      <c r="AV16" s="1204"/>
      <c r="AW16" s="1204"/>
      <c r="AX16" s="1204"/>
      <c r="AY16" s="1204"/>
      <c r="AZ16" s="1204"/>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1" t="s">
        <v>2062</v>
      </c>
      <c r="C18" s="1091"/>
      <c r="D18" s="1091"/>
      <c r="E18" s="1091"/>
      <c r="F18" s="1091"/>
      <c r="G18" s="1091"/>
      <c r="H18" s="1091"/>
      <c r="I18" s="1091"/>
      <c r="J18" s="1091"/>
      <c r="K18" s="1091"/>
      <c r="L18" s="1091"/>
      <c r="M18" s="1091"/>
      <c r="N18" s="1091"/>
      <c r="O18" s="1091"/>
      <c r="P18" s="1091"/>
      <c r="Q18" s="1091"/>
      <c r="R18" s="1091"/>
      <c r="S18" s="1091"/>
      <c r="AI18" s="116"/>
      <c r="AJ18" s="116"/>
      <c r="AK18" s="116"/>
      <c r="AL18" s="116"/>
      <c r="AM18" s="116"/>
      <c r="AN18" s="116"/>
      <c r="AO18" s="116"/>
      <c r="AP18" s="116"/>
      <c r="AQ18" s="116"/>
    </row>
    <row r="19" spans="2:60" ht="6" customHeight="1" thickBot="1">
      <c r="B19" s="1091"/>
      <c r="C19" s="1091"/>
      <c r="D19" s="1091"/>
      <c r="E19" s="1091"/>
      <c r="F19" s="1091"/>
      <c r="G19" s="1091"/>
      <c r="H19" s="1091"/>
      <c r="I19" s="1091"/>
      <c r="J19" s="1091"/>
      <c r="K19" s="1091"/>
      <c r="L19" s="1091"/>
      <c r="M19" s="1091"/>
      <c r="N19" s="1091"/>
      <c r="O19" s="1091"/>
      <c r="P19" s="1091"/>
      <c r="Q19" s="1091"/>
      <c r="R19" s="1091"/>
      <c r="S19" s="1091"/>
      <c r="AI19" s="116"/>
      <c r="AJ19" s="116"/>
      <c r="AK19" s="116"/>
      <c r="AL19" s="116"/>
      <c r="AM19" s="116"/>
      <c r="AN19" s="116"/>
      <c r="AO19" s="116"/>
      <c r="AP19" s="116"/>
      <c r="AQ19" s="116"/>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117"/>
      <c r="U20" s="78"/>
      <c r="V20" s="1075" t="s">
        <v>215</v>
      </c>
      <c r="W20" s="1075"/>
      <c r="X20" s="1075"/>
      <c r="Y20" s="1075"/>
      <c r="Z20" s="1075"/>
      <c r="AA20" s="91"/>
      <c r="AB20" s="91"/>
      <c r="AC20" s="1075" t="str">
        <f>IF(F15=4,"R6.4～R6.5",IF(F15=5,"R6.5",""))</f>
        <v>R6.4～R6.5</v>
      </c>
      <c r="AD20" s="1075"/>
      <c r="AE20" s="1075"/>
      <c r="AF20" s="1075"/>
      <c r="AG20" s="1075"/>
      <c r="AH20" s="1075"/>
      <c r="AI20" s="91"/>
      <c r="AJ20" s="91"/>
      <c r="AK20" s="1075" t="str">
        <f>IF(OR(F15=4,F15=5),"R6.6","R"&amp;D15&amp;"."&amp;F15)&amp;"～R"&amp;K15&amp;"."&amp;M15</f>
        <v>R6.6～R7.3</v>
      </c>
      <c r="AL20" s="1075"/>
      <c r="AM20" s="1075"/>
      <c r="AN20" s="1075"/>
      <c r="AO20" s="1075"/>
      <c r="AP20" s="1075"/>
      <c r="AS20" s="1011" t="str">
        <f>IFERROR(VLOOKUP(AS1,【参考】数式用2!E6:S23,9,FALSE),"")</f>
        <v/>
      </c>
      <c r="AT20" s="1012"/>
      <c r="AU20" s="1012"/>
      <c r="AV20" s="1012"/>
      <c r="AW20" s="1012"/>
      <c r="AX20" s="1012"/>
      <c r="AY20" s="1012"/>
      <c r="AZ20" s="1012"/>
      <c r="BA20" s="1012"/>
      <c r="BB20" s="1012"/>
      <c r="BC20" s="1012"/>
      <c r="BD20" s="1012"/>
      <c r="BE20" s="1012"/>
      <c r="BF20" s="1012"/>
      <c r="BG20" s="1012"/>
      <c r="BH20" s="1013"/>
    </row>
    <row r="21" spans="2:60" ht="17.100000000000001" customHeight="1">
      <c r="B21" s="1082" t="s">
        <v>2121</v>
      </c>
      <c r="C21" s="1083"/>
      <c r="D21" s="1083"/>
      <c r="E21" s="1083"/>
      <c r="F21" s="1084"/>
      <c r="G21" s="1076" t="s">
        <v>216</v>
      </c>
      <c r="H21" s="1077"/>
      <c r="I21" s="1077"/>
      <c r="J21" s="1077"/>
      <c r="K21" s="1077"/>
      <c r="L21" s="1077"/>
      <c r="M21" s="1077"/>
      <c r="N21" s="1077"/>
      <c r="O21" s="1077"/>
      <c r="P21" s="1077"/>
      <c r="Q21" s="1077"/>
      <c r="R21" s="1077"/>
      <c r="S21" s="1077"/>
      <c r="T21" s="1078"/>
      <c r="U21" s="118"/>
      <c r="V21" s="119" t="str">
        <f>IFERROR(IF(L9="ベア加算","✓",""),"")</f>
        <v/>
      </c>
      <c r="W21" s="1030" t="s">
        <v>14</v>
      </c>
      <c r="X21" s="1030"/>
      <c r="Y21" s="1030"/>
      <c r="Z21" s="1030"/>
      <c r="AA21" s="1020" t="s">
        <v>12</v>
      </c>
      <c r="AB21" s="1021"/>
      <c r="AC21" s="120"/>
      <c r="AD21" s="1032" t="s">
        <v>14</v>
      </c>
      <c r="AE21" s="1032"/>
      <c r="AF21" s="1032"/>
      <c r="AG21" s="1032"/>
      <c r="AH21" s="1032"/>
      <c r="AI21" s="1020" t="s">
        <v>12</v>
      </c>
      <c r="AJ21" s="1021"/>
      <c r="AK21" s="121"/>
      <c r="AL21" s="1032" t="s">
        <v>14</v>
      </c>
      <c r="AM21" s="1032"/>
      <c r="AN21" s="1032"/>
      <c r="AO21" s="1032"/>
      <c r="AP21" s="1032"/>
      <c r="AS21" s="1014"/>
      <c r="AT21" s="1015"/>
      <c r="AU21" s="1015"/>
      <c r="AV21" s="1015"/>
      <c r="AW21" s="1015"/>
      <c r="AX21" s="1015"/>
      <c r="AY21" s="1015"/>
      <c r="AZ21" s="1015"/>
      <c r="BA21" s="1015"/>
      <c r="BB21" s="1015"/>
      <c r="BC21" s="1015"/>
      <c r="BD21" s="1015"/>
      <c r="BE21" s="1015"/>
      <c r="BF21" s="1015"/>
      <c r="BG21" s="1015"/>
      <c r="BH21" s="1016"/>
    </row>
    <row r="22" spans="2:60" ht="17.100000000000001" customHeight="1" thickBot="1">
      <c r="B22" s="1085"/>
      <c r="C22" s="1086"/>
      <c r="D22" s="1086"/>
      <c r="E22" s="1086"/>
      <c r="F22" s="1087"/>
      <c r="G22" s="1079"/>
      <c r="H22" s="1080"/>
      <c r="I22" s="1080"/>
      <c r="J22" s="1080"/>
      <c r="K22" s="1080"/>
      <c r="L22" s="1080"/>
      <c r="M22" s="1080"/>
      <c r="N22" s="1080"/>
      <c r="O22" s="1080"/>
      <c r="P22" s="1080"/>
      <c r="Q22" s="1080"/>
      <c r="R22" s="1080"/>
      <c r="S22" s="1080"/>
      <c r="T22" s="1081"/>
      <c r="U22" s="118"/>
      <c r="V22" s="122" t="str">
        <f>IFERROR(IF(L9="ベア加算なし","✓",""),"")</f>
        <v/>
      </c>
      <c r="W22" s="1054" t="s">
        <v>15</v>
      </c>
      <c r="X22" s="1030"/>
      <c r="Y22" s="1055"/>
      <c r="Z22" s="1056"/>
      <c r="AA22" s="1020"/>
      <c r="AB22" s="1021"/>
      <c r="AC22" s="120"/>
      <c r="AD22" s="1030" t="s">
        <v>15</v>
      </c>
      <c r="AE22" s="1030"/>
      <c r="AF22" s="1030"/>
      <c r="AG22" s="1030"/>
      <c r="AH22" s="1030"/>
      <c r="AI22" s="1020"/>
      <c r="AJ22" s="1021"/>
      <c r="AK22" s="121"/>
      <c r="AL22" s="1030" t="s">
        <v>15</v>
      </c>
      <c r="AM22" s="1030"/>
      <c r="AN22" s="1030"/>
      <c r="AO22" s="1030"/>
      <c r="AP22" s="1030"/>
      <c r="AS22" s="1017"/>
      <c r="AT22" s="1018"/>
      <c r="AU22" s="1018"/>
      <c r="AV22" s="1018"/>
      <c r="AW22" s="1018"/>
      <c r="AX22" s="1018"/>
      <c r="AY22" s="1018"/>
      <c r="AZ22" s="1018"/>
      <c r="BA22" s="1018"/>
      <c r="BB22" s="1018"/>
      <c r="BC22" s="1018"/>
      <c r="BD22" s="1018"/>
      <c r="BE22" s="1018"/>
      <c r="BF22" s="1018"/>
      <c r="BG22" s="1018"/>
      <c r="BH22" s="1019"/>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2" t="s">
        <v>2067</v>
      </c>
      <c r="C24" s="1083"/>
      <c r="D24" s="1083"/>
      <c r="E24" s="1083"/>
      <c r="F24" s="1084"/>
      <c r="G24" s="1076" t="s">
        <v>2320</v>
      </c>
      <c r="H24" s="1077"/>
      <c r="I24" s="1077"/>
      <c r="J24" s="1077"/>
      <c r="K24" s="1077"/>
      <c r="L24" s="1077"/>
      <c r="M24" s="1077"/>
      <c r="N24" s="1077"/>
      <c r="O24" s="1077"/>
      <c r="P24" s="1077"/>
      <c r="Q24" s="1077"/>
      <c r="R24" s="1077"/>
      <c r="S24" s="1077"/>
      <c r="T24" s="1078"/>
      <c r="U24" s="118"/>
      <c r="V24" s="119" t="str">
        <f>IFERROR(IF(OR(B9="処遇加算Ⅰ",B9="処遇加算Ⅱ"),"✓",""),"")</f>
        <v/>
      </c>
      <c r="W24" s="1088" t="s">
        <v>2096</v>
      </c>
      <c r="X24" s="1089"/>
      <c r="Y24" s="1089"/>
      <c r="Z24" s="1090"/>
      <c r="AA24" s="1020" t="s">
        <v>12</v>
      </c>
      <c r="AB24" s="1021"/>
      <c r="AC24" s="120"/>
      <c r="AD24" s="1010" t="s">
        <v>14</v>
      </c>
      <c r="AE24" s="1010"/>
      <c r="AF24" s="1010"/>
      <c r="AG24" s="1010"/>
      <c r="AH24" s="1010"/>
      <c r="AI24" s="1020" t="s">
        <v>12</v>
      </c>
      <c r="AJ24" s="1021"/>
      <c r="AK24" s="120"/>
      <c r="AL24" s="1010" t="s">
        <v>14</v>
      </c>
      <c r="AM24" s="1010"/>
      <c r="AN24" s="1010"/>
      <c r="AO24" s="1010"/>
      <c r="AP24" s="1010"/>
      <c r="AS24" s="101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2"/>
      <c r="AU24" s="1012"/>
      <c r="AV24" s="1012"/>
      <c r="AW24" s="1012"/>
      <c r="AX24" s="1012"/>
      <c r="AY24" s="1012"/>
      <c r="AZ24" s="1012"/>
      <c r="BA24" s="1012"/>
      <c r="BB24" s="1012"/>
      <c r="BC24" s="1012"/>
      <c r="BD24" s="1012"/>
      <c r="BE24" s="1012"/>
      <c r="BF24" s="1012"/>
      <c r="BG24" s="1012"/>
      <c r="BH24" s="1013"/>
    </row>
    <row r="25" spans="2:60" ht="21">
      <c r="B25" s="1160"/>
      <c r="C25" s="1161"/>
      <c r="D25" s="1161"/>
      <c r="E25" s="1161"/>
      <c r="F25" s="1162"/>
      <c r="G25" s="1024"/>
      <c r="H25" s="1025"/>
      <c r="I25" s="1025"/>
      <c r="J25" s="1025"/>
      <c r="K25" s="1025"/>
      <c r="L25" s="1025"/>
      <c r="M25" s="1025"/>
      <c r="N25" s="1025"/>
      <c r="O25" s="1025"/>
      <c r="P25" s="1025"/>
      <c r="Q25" s="1025"/>
      <c r="R25" s="1025"/>
      <c r="S25" s="1025"/>
      <c r="T25" s="1095"/>
      <c r="U25" s="118"/>
      <c r="V25" s="119" t="str">
        <f>IFERROR(IF(B9="処遇加算Ⅲ","✓",""),"")</f>
        <v/>
      </c>
      <c r="W25" s="1088" t="s">
        <v>19</v>
      </c>
      <c r="X25" s="1089"/>
      <c r="Y25" s="1089"/>
      <c r="Z25" s="1090"/>
      <c r="AA25" s="1020"/>
      <c r="AB25" s="1021"/>
      <c r="AC25" s="120"/>
      <c r="AD25" s="1022" t="s">
        <v>17</v>
      </c>
      <c r="AE25" s="1022"/>
      <c r="AF25" s="1022"/>
      <c r="AG25" s="1022"/>
      <c r="AH25" s="1022"/>
      <c r="AI25" s="1020"/>
      <c r="AJ25" s="1021"/>
      <c r="AK25" s="121"/>
      <c r="AL25" s="1022" t="s">
        <v>17</v>
      </c>
      <c r="AM25" s="1022"/>
      <c r="AN25" s="1022"/>
      <c r="AO25" s="1022"/>
      <c r="AP25" s="1022"/>
      <c r="AS25" s="1014"/>
      <c r="AT25" s="1015"/>
      <c r="AU25" s="1015"/>
      <c r="AV25" s="1015"/>
      <c r="AW25" s="1015"/>
      <c r="AX25" s="1015"/>
      <c r="AY25" s="1015"/>
      <c r="AZ25" s="1015"/>
      <c r="BA25" s="1015"/>
      <c r="BB25" s="1015"/>
      <c r="BC25" s="1015"/>
      <c r="BD25" s="1015"/>
      <c r="BE25" s="1015"/>
      <c r="BF25" s="1015"/>
      <c r="BG25" s="1015"/>
      <c r="BH25" s="1016"/>
    </row>
    <row r="26" spans="2:60" ht="18" customHeight="1" thickBot="1">
      <c r="B26" s="1085"/>
      <c r="C26" s="1086"/>
      <c r="D26" s="1086"/>
      <c r="E26" s="1086"/>
      <c r="F26" s="1087"/>
      <c r="G26" s="1079"/>
      <c r="H26" s="1080"/>
      <c r="I26" s="1080"/>
      <c r="J26" s="1080"/>
      <c r="K26" s="1080"/>
      <c r="L26" s="1080"/>
      <c r="M26" s="1080"/>
      <c r="N26" s="1080"/>
      <c r="O26" s="1080"/>
      <c r="P26" s="1080"/>
      <c r="Q26" s="1080"/>
      <c r="R26" s="1080"/>
      <c r="S26" s="1080"/>
      <c r="T26" s="1081"/>
      <c r="U26" s="92"/>
      <c r="V26" s="119" t="str">
        <f>IFERROR(IF(B9="処遇加算なし","✓",""),"")</f>
        <v/>
      </c>
      <c r="W26" s="1088" t="s">
        <v>2097</v>
      </c>
      <c r="X26" s="1089"/>
      <c r="Y26" s="1089"/>
      <c r="Z26" s="1090"/>
      <c r="AA26" s="1020"/>
      <c r="AB26" s="1021"/>
      <c r="AC26" s="120"/>
      <c r="AD26" s="1010" t="s">
        <v>15</v>
      </c>
      <c r="AE26" s="1010"/>
      <c r="AF26" s="1010"/>
      <c r="AG26" s="1010"/>
      <c r="AH26" s="1010"/>
      <c r="AI26" s="1020"/>
      <c r="AJ26" s="1021"/>
      <c r="AK26" s="121"/>
      <c r="AL26" s="1010" t="s">
        <v>15</v>
      </c>
      <c r="AM26" s="1010"/>
      <c r="AN26" s="1010"/>
      <c r="AO26" s="1010"/>
      <c r="AP26" s="1010"/>
      <c r="AS26" s="1017"/>
      <c r="AT26" s="1018"/>
      <c r="AU26" s="1018"/>
      <c r="AV26" s="1018"/>
      <c r="AW26" s="1018"/>
      <c r="AX26" s="1018"/>
      <c r="AY26" s="1018"/>
      <c r="AZ26" s="1018"/>
      <c r="BA26" s="1018"/>
      <c r="BB26" s="1018"/>
      <c r="BC26" s="1018"/>
      <c r="BD26" s="1018"/>
      <c r="BE26" s="1018"/>
      <c r="BF26" s="1018"/>
      <c r="BG26" s="1018"/>
      <c r="BH26" s="1019"/>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2" t="s">
        <v>2068</v>
      </c>
      <c r="C28" s="1083"/>
      <c r="D28" s="1083"/>
      <c r="E28" s="1083"/>
      <c r="F28" s="1084"/>
      <c r="G28" s="1076" t="s">
        <v>2321</v>
      </c>
      <c r="H28" s="1077"/>
      <c r="I28" s="1077"/>
      <c r="J28" s="1077"/>
      <c r="K28" s="1077"/>
      <c r="L28" s="1077"/>
      <c r="M28" s="1077"/>
      <c r="N28" s="1077"/>
      <c r="O28" s="1077"/>
      <c r="P28" s="1077"/>
      <c r="Q28" s="1077"/>
      <c r="R28" s="1077"/>
      <c r="S28" s="1077"/>
      <c r="T28" s="1078"/>
      <c r="U28" s="118"/>
      <c r="V28" s="119" t="str">
        <f>IFERROR(IF(OR(B9="処遇加算Ⅰ",B9="処遇加算Ⅱ"),"✓",""),"")</f>
        <v/>
      </c>
      <c r="W28" s="1088" t="s">
        <v>2096</v>
      </c>
      <c r="X28" s="1089"/>
      <c r="Y28" s="1089"/>
      <c r="Z28" s="1090"/>
      <c r="AA28" s="1020" t="s">
        <v>12</v>
      </c>
      <c r="AB28" s="1021"/>
      <c r="AC28" s="120"/>
      <c r="AD28" s="1010" t="s">
        <v>14</v>
      </c>
      <c r="AE28" s="1010"/>
      <c r="AF28" s="1010"/>
      <c r="AG28" s="1010"/>
      <c r="AH28" s="1010"/>
      <c r="AI28" s="1020" t="s">
        <v>12</v>
      </c>
      <c r="AJ28" s="1021"/>
      <c r="AK28" s="120"/>
      <c r="AL28" s="1010" t="s">
        <v>14</v>
      </c>
      <c r="AM28" s="1010"/>
      <c r="AN28" s="1010"/>
      <c r="AO28" s="1010"/>
      <c r="AP28" s="1010"/>
      <c r="AS28" s="101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2"/>
      <c r="AU28" s="1012"/>
      <c r="AV28" s="1012"/>
      <c r="AW28" s="1012"/>
      <c r="AX28" s="1012"/>
      <c r="AY28" s="1012"/>
      <c r="AZ28" s="1012"/>
      <c r="BA28" s="1012"/>
      <c r="BB28" s="1012"/>
      <c r="BC28" s="1012"/>
      <c r="BD28" s="1012"/>
      <c r="BE28" s="1012"/>
      <c r="BF28" s="1012"/>
      <c r="BG28" s="1012"/>
      <c r="BH28" s="1013"/>
    </row>
    <row r="29" spans="2:60" ht="21" customHeight="1">
      <c r="B29" s="1160"/>
      <c r="C29" s="1161"/>
      <c r="D29" s="1161"/>
      <c r="E29" s="1161"/>
      <c r="F29" s="1162"/>
      <c r="G29" s="1024"/>
      <c r="H29" s="1025"/>
      <c r="I29" s="1025"/>
      <c r="J29" s="1025"/>
      <c r="K29" s="1025"/>
      <c r="L29" s="1025"/>
      <c r="M29" s="1025"/>
      <c r="N29" s="1025"/>
      <c r="O29" s="1025"/>
      <c r="P29" s="1025"/>
      <c r="Q29" s="1025"/>
      <c r="R29" s="1025"/>
      <c r="S29" s="1025"/>
      <c r="T29" s="1095"/>
      <c r="U29" s="118"/>
      <c r="V29" s="119" t="str">
        <f>IFERROR(IF(B9="処遇加算Ⅲ","✓",""),"")</f>
        <v/>
      </c>
      <c r="W29" s="1088" t="s">
        <v>19</v>
      </c>
      <c r="X29" s="1089"/>
      <c r="Y29" s="1089"/>
      <c r="Z29" s="1090"/>
      <c r="AA29" s="1020"/>
      <c r="AB29" s="1021"/>
      <c r="AC29" s="120"/>
      <c r="AD29" s="1022" t="s">
        <v>17</v>
      </c>
      <c r="AE29" s="1022"/>
      <c r="AF29" s="1022"/>
      <c r="AG29" s="1022"/>
      <c r="AH29" s="1022"/>
      <c r="AI29" s="1020"/>
      <c r="AJ29" s="1021"/>
      <c r="AK29" s="121"/>
      <c r="AL29" s="1022" t="s">
        <v>17</v>
      </c>
      <c r="AM29" s="1022"/>
      <c r="AN29" s="1022"/>
      <c r="AO29" s="1022"/>
      <c r="AP29" s="1022"/>
      <c r="AS29" s="1014"/>
      <c r="AT29" s="1015"/>
      <c r="AU29" s="1015"/>
      <c r="AV29" s="1015"/>
      <c r="AW29" s="1015"/>
      <c r="AX29" s="1015"/>
      <c r="AY29" s="1015"/>
      <c r="AZ29" s="1015"/>
      <c r="BA29" s="1015"/>
      <c r="BB29" s="1015"/>
      <c r="BC29" s="1015"/>
      <c r="BD29" s="1015"/>
      <c r="BE29" s="1015"/>
      <c r="BF29" s="1015"/>
      <c r="BG29" s="1015"/>
      <c r="BH29" s="1016"/>
    </row>
    <row r="30" spans="2:60" ht="18" customHeight="1" thickBot="1">
      <c r="B30" s="1085"/>
      <c r="C30" s="1086"/>
      <c r="D30" s="1086"/>
      <c r="E30" s="1086"/>
      <c r="F30" s="1087"/>
      <c r="G30" s="1079"/>
      <c r="H30" s="1080"/>
      <c r="I30" s="1080"/>
      <c r="J30" s="1080"/>
      <c r="K30" s="1080"/>
      <c r="L30" s="1080"/>
      <c r="M30" s="1080"/>
      <c r="N30" s="1080"/>
      <c r="O30" s="1080"/>
      <c r="P30" s="1080"/>
      <c r="Q30" s="1080"/>
      <c r="R30" s="1080"/>
      <c r="S30" s="1080"/>
      <c r="T30" s="1081"/>
      <c r="U30" s="92"/>
      <c r="V30" s="119" t="str">
        <f>IFERROR(IF(B9="処遇加算なし","✓",""),"")</f>
        <v/>
      </c>
      <c r="W30" s="1088" t="s">
        <v>2097</v>
      </c>
      <c r="X30" s="1089"/>
      <c r="Y30" s="1089"/>
      <c r="Z30" s="1090"/>
      <c r="AA30" s="1020"/>
      <c r="AB30" s="1021"/>
      <c r="AC30" s="120"/>
      <c r="AD30" s="1010" t="s">
        <v>15</v>
      </c>
      <c r="AE30" s="1010"/>
      <c r="AF30" s="1010"/>
      <c r="AG30" s="1010"/>
      <c r="AH30" s="1010"/>
      <c r="AI30" s="1020"/>
      <c r="AJ30" s="1021"/>
      <c r="AK30" s="121"/>
      <c r="AL30" s="1010" t="s">
        <v>15</v>
      </c>
      <c r="AM30" s="1010"/>
      <c r="AN30" s="1010"/>
      <c r="AO30" s="1010"/>
      <c r="AP30" s="1010"/>
      <c r="AS30" s="1017"/>
      <c r="AT30" s="1018"/>
      <c r="AU30" s="1018"/>
      <c r="AV30" s="1018"/>
      <c r="AW30" s="1018"/>
      <c r="AX30" s="1018"/>
      <c r="AY30" s="1018"/>
      <c r="AZ30" s="1018"/>
      <c r="BA30" s="1018"/>
      <c r="BB30" s="1018"/>
      <c r="BC30" s="1018"/>
      <c r="BD30" s="1018"/>
      <c r="BE30" s="1018"/>
      <c r="BF30" s="1018"/>
      <c r="BG30" s="1018"/>
      <c r="BH30" s="1019"/>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6" t="s">
        <v>2069</v>
      </c>
      <c r="C32" s="1136"/>
      <c r="D32" s="1136"/>
      <c r="E32" s="1136"/>
      <c r="F32" s="1136"/>
      <c r="G32" s="1076" t="s">
        <v>2322</v>
      </c>
      <c r="H32" s="1077"/>
      <c r="I32" s="1077"/>
      <c r="J32" s="1077"/>
      <c r="K32" s="1077"/>
      <c r="L32" s="1077"/>
      <c r="M32" s="1077"/>
      <c r="N32" s="1077"/>
      <c r="O32" s="1077"/>
      <c r="P32" s="1077"/>
      <c r="Q32" s="1077"/>
      <c r="R32" s="1077"/>
      <c r="S32" s="1077"/>
      <c r="T32" s="1078"/>
      <c r="U32" s="118"/>
      <c r="V32" s="119" t="str">
        <f>IFERROR(IF(B9="処遇加算Ⅰ","✓",""),"")</f>
        <v/>
      </c>
      <c r="W32" s="1054" t="s">
        <v>14</v>
      </c>
      <c r="X32" s="1055"/>
      <c r="Y32" s="1055"/>
      <c r="Z32" s="1056"/>
      <c r="AA32" s="1031" t="s">
        <v>12</v>
      </c>
      <c r="AB32" s="1021"/>
      <c r="AC32" s="120"/>
      <c r="AD32" s="1010" t="s">
        <v>14</v>
      </c>
      <c r="AE32" s="1010"/>
      <c r="AF32" s="1010"/>
      <c r="AG32" s="1010"/>
      <c r="AH32" s="1010"/>
      <c r="AI32" s="1031" t="s">
        <v>12</v>
      </c>
      <c r="AJ32" s="1021"/>
      <c r="AK32" s="120"/>
      <c r="AL32" s="1010" t="s">
        <v>14</v>
      </c>
      <c r="AM32" s="1010"/>
      <c r="AN32" s="1010"/>
      <c r="AO32" s="1010"/>
      <c r="AP32" s="1010"/>
      <c r="AS32" s="101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2"/>
      <c r="AU32" s="1012"/>
      <c r="AV32" s="1012"/>
      <c r="AW32" s="1012"/>
      <c r="AX32" s="1012"/>
      <c r="AY32" s="1012"/>
      <c r="AZ32" s="1012"/>
      <c r="BA32" s="1012"/>
      <c r="BB32" s="1012"/>
      <c r="BC32" s="1012"/>
      <c r="BD32" s="1012"/>
      <c r="BE32" s="1012"/>
      <c r="BF32" s="1012"/>
      <c r="BG32" s="1012"/>
      <c r="BH32" s="1013"/>
    </row>
    <row r="33" spans="2:82" ht="21" customHeight="1">
      <c r="B33" s="1136"/>
      <c r="C33" s="1136"/>
      <c r="D33" s="1136"/>
      <c r="E33" s="1136"/>
      <c r="F33" s="1136"/>
      <c r="G33" s="1024"/>
      <c r="H33" s="1025"/>
      <c r="I33" s="1025"/>
      <c r="J33" s="1025"/>
      <c r="K33" s="1025"/>
      <c r="L33" s="1025"/>
      <c r="M33" s="1025"/>
      <c r="N33" s="1025"/>
      <c r="O33" s="1025"/>
      <c r="P33" s="1025"/>
      <c r="Q33" s="1025"/>
      <c r="R33" s="1025"/>
      <c r="S33" s="1025"/>
      <c r="T33" s="1095"/>
      <c r="U33" s="118"/>
      <c r="V33" s="119" t="str">
        <f>IFERROR(IF(AND(B9&lt;&gt;"",B9&lt;&gt;"処遇加算Ⅰ"),"✓",""),"")</f>
        <v/>
      </c>
      <c r="W33" s="1054" t="s">
        <v>15</v>
      </c>
      <c r="X33" s="1055"/>
      <c r="Y33" s="1055"/>
      <c r="Z33" s="1056"/>
      <c r="AA33" s="1031"/>
      <c r="AB33" s="1021"/>
      <c r="AC33" s="120"/>
      <c r="AD33" s="1057" t="s">
        <v>17</v>
      </c>
      <c r="AE33" s="1057"/>
      <c r="AF33" s="1057"/>
      <c r="AG33" s="1057"/>
      <c r="AH33" s="1057"/>
      <c r="AI33" s="1031"/>
      <c r="AJ33" s="1021"/>
      <c r="AK33" s="130"/>
      <c r="AL33" s="1022" t="s">
        <v>17</v>
      </c>
      <c r="AM33" s="1022"/>
      <c r="AN33" s="1022"/>
      <c r="AO33" s="1022"/>
      <c r="AP33" s="1022"/>
      <c r="AS33" s="1014"/>
      <c r="AT33" s="1015"/>
      <c r="AU33" s="1015"/>
      <c r="AV33" s="1015"/>
      <c r="AW33" s="1015"/>
      <c r="AX33" s="1015"/>
      <c r="AY33" s="1015"/>
      <c r="AZ33" s="1015"/>
      <c r="BA33" s="1015"/>
      <c r="BB33" s="1015"/>
      <c r="BC33" s="1015"/>
      <c r="BD33" s="1015"/>
      <c r="BE33" s="1015"/>
      <c r="BF33" s="1015"/>
      <c r="BG33" s="1015"/>
      <c r="BH33" s="1016"/>
    </row>
    <row r="34" spans="2:82" ht="18.75" customHeight="1" thickBot="1">
      <c r="B34" s="1136"/>
      <c r="C34" s="1136"/>
      <c r="D34" s="1136"/>
      <c r="E34" s="1136"/>
      <c r="F34" s="1136"/>
      <c r="G34" s="1079"/>
      <c r="H34" s="1080"/>
      <c r="I34" s="1080"/>
      <c r="J34" s="1080"/>
      <c r="K34" s="1080"/>
      <c r="L34" s="1080"/>
      <c r="M34" s="1080"/>
      <c r="N34" s="1080"/>
      <c r="O34" s="1080"/>
      <c r="P34" s="1080"/>
      <c r="Q34" s="1080"/>
      <c r="R34" s="1080"/>
      <c r="S34" s="1080"/>
      <c r="T34" s="1081"/>
      <c r="U34" s="92"/>
      <c r="V34" s="125"/>
      <c r="W34" s="97"/>
      <c r="X34" s="97"/>
      <c r="Y34" s="97"/>
      <c r="Z34" s="97"/>
      <c r="AA34" s="1031"/>
      <c r="AB34" s="1021"/>
      <c r="AC34" s="120"/>
      <c r="AD34" s="1030" t="s">
        <v>15</v>
      </c>
      <c r="AE34" s="1030"/>
      <c r="AF34" s="1030"/>
      <c r="AG34" s="1030"/>
      <c r="AH34" s="1030"/>
      <c r="AI34" s="1031"/>
      <c r="AJ34" s="1021"/>
      <c r="AK34" s="120"/>
      <c r="AL34" s="1030" t="s">
        <v>15</v>
      </c>
      <c r="AM34" s="1030"/>
      <c r="AN34" s="1030"/>
      <c r="AO34" s="1030"/>
      <c r="AP34" s="1030"/>
      <c r="AS34" s="1017"/>
      <c r="AT34" s="1018"/>
      <c r="AU34" s="1018"/>
      <c r="AV34" s="1018"/>
      <c r="AW34" s="1018"/>
      <c r="AX34" s="1018"/>
      <c r="AY34" s="1018"/>
      <c r="AZ34" s="1018"/>
      <c r="BA34" s="1018"/>
      <c r="BB34" s="1018"/>
      <c r="BC34" s="1018"/>
      <c r="BD34" s="1018"/>
      <c r="BE34" s="1018"/>
      <c r="BF34" s="1018"/>
      <c r="BG34" s="1018"/>
      <c r="BH34" s="1019"/>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6" t="s">
        <v>2070</v>
      </c>
      <c r="C36" s="1136"/>
      <c r="D36" s="1136"/>
      <c r="E36" s="1136"/>
      <c r="F36" s="1136"/>
      <c r="G36" s="1106" t="s">
        <v>2323</v>
      </c>
      <c r="H36" s="1107"/>
      <c r="I36" s="1107"/>
      <c r="J36" s="1107"/>
      <c r="K36" s="1107"/>
      <c r="L36" s="1107"/>
      <c r="M36" s="1107"/>
      <c r="N36" s="1107"/>
      <c r="O36" s="1107"/>
      <c r="P36" s="1107"/>
      <c r="Q36" s="1107"/>
      <c r="R36" s="1107"/>
      <c r="S36" s="1107"/>
      <c r="T36" s="1108"/>
      <c r="U36" s="118"/>
      <c r="V36" s="119" t="str">
        <f>IFERROR(IF(OR(G9="特定加算Ⅰ",G9="特定加算Ⅱ"),"✓",""),"")</f>
        <v/>
      </c>
      <c r="W36" s="1054" t="s">
        <v>14</v>
      </c>
      <c r="X36" s="1055"/>
      <c r="Y36" s="1055"/>
      <c r="Z36" s="1056"/>
      <c r="AA36" s="1020" t="s">
        <v>12</v>
      </c>
      <c r="AB36" s="1021"/>
      <c r="AC36" s="120"/>
      <c r="AD36" s="1030" t="s">
        <v>14</v>
      </c>
      <c r="AE36" s="1030"/>
      <c r="AF36" s="1030"/>
      <c r="AG36" s="1030"/>
      <c r="AH36" s="1030"/>
      <c r="AI36" s="1020" t="s">
        <v>12</v>
      </c>
      <c r="AJ36" s="1021"/>
      <c r="AK36" s="120"/>
      <c r="AL36" s="1030" t="s">
        <v>14</v>
      </c>
      <c r="AM36" s="1030"/>
      <c r="AN36" s="1030"/>
      <c r="AO36" s="1030"/>
      <c r="AP36" s="1030"/>
      <c r="AS36" s="101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2"/>
      <c r="AU36" s="1012"/>
      <c r="AV36" s="1012"/>
      <c r="AW36" s="1012"/>
      <c r="AX36" s="1012"/>
      <c r="AY36" s="1012"/>
      <c r="AZ36" s="1012"/>
      <c r="BA36" s="1012"/>
      <c r="BB36" s="1012"/>
      <c r="BC36" s="1012"/>
      <c r="BD36" s="1012"/>
      <c r="BE36" s="1012"/>
      <c r="BF36" s="1012"/>
      <c r="BG36" s="1012"/>
      <c r="BH36" s="1013"/>
    </row>
    <row r="37" spans="2:82" ht="21" customHeight="1">
      <c r="B37" s="1136"/>
      <c r="C37" s="1136"/>
      <c r="D37" s="1136"/>
      <c r="E37" s="1136"/>
      <c r="F37" s="1136"/>
      <c r="G37" s="1109"/>
      <c r="H37" s="1110"/>
      <c r="I37" s="1110"/>
      <c r="J37" s="1110"/>
      <c r="K37" s="1110"/>
      <c r="L37" s="1110"/>
      <c r="M37" s="1110"/>
      <c r="N37" s="1110"/>
      <c r="O37" s="1110"/>
      <c r="P37" s="1110"/>
      <c r="Q37" s="1110"/>
      <c r="R37" s="1110"/>
      <c r="S37" s="1110"/>
      <c r="T37" s="1111"/>
      <c r="U37" s="118"/>
      <c r="V37" s="119" t="str">
        <f>IFERROR(IF(G9="特定加算なし","✓",""),"")</f>
        <v/>
      </c>
      <c r="W37" s="1054" t="s">
        <v>15</v>
      </c>
      <c r="X37" s="1055"/>
      <c r="Y37" s="1055"/>
      <c r="Z37" s="1056"/>
      <c r="AA37" s="1020"/>
      <c r="AB37" s="1021"/>
      <c r="AC37" s="1046" t="s">
        <v>2175</v>
      </c>
      <c r="AD37" s="1047"/>
      <c r="AE37" s="1047"/>
      <c r="AF37" s="1047"/>
      <c r="AG37" s="1048">
        <v>0</v>
      </c>
      <c r="AH37" s="1049"/>
      <c r="AI37" s="1020"/>
      <c r="AJ37" s="1021"/>
      <c r="AK37" s="1046" t="s">
        <v>2175</v>
      </c>
      <c r="AL37" s="1047"/>
      <c r="AM37" s="1047"/>
      <c r="AN37" s="1047"/>
      <c r="AO37" s="1048">
        <v>1</v>
      </c>
      <c r="AP37" s="1049"/>
      <c r="AS37" s="1014"/>
      <c r="AT37" s="1015"/>
      <c r="AU37" s="1015"/>
      <c r="AV37" s="1015"/>
      <c r="AW37" s="1015"/>
      <c r="AX37" s="1015"/>
      <c r="AY37" s="1015"/>
      <c r="AZ37" s="1015"/>
      <c r="BA37" s="1015"/>
      <c r="BB37" s="1015"/>
      <c r="BC37" s="1015"/>
      <c r="BD37" s="1015"/>
      <c r="BE37" s="1015"/>
      <c r="BF37" s="1015"/>
      <c r="BG37" s="1015"/>
      <c r="BH37" s="1016"/>
    </row>
    <row r="38" spans="2:82" ht="17.100000000000001" customHeight="1" thickBot="1">
      <c r="B38" s="1136"/>
      <c r="C38" s="1136"/>
      <c r="D38" s="1136"/>
      <c r="E38" s="1136"/>
      <c r="F38" s="1136"/>
      <c r="G38" s="1112"/>
      <c r="H38" s="1113"/>
      <c r="I38" s="1113"/>
      <c r="J38" s="1113"/>
      <c r="K38" s="1113"/>
      <c r="L38" s="1113"/>
      <c r="M38" s="1113"/>
      <c r="N38" s="1113"/>
      <c r="O38" s="1113"/>
      <c r="P38" s="1113"/>
      <c r="Q38" s="1113"/>
      <c r="R38" s="1113"/>
      <c r="S38" s="1113"/>
      <c r="T38" s="1114"/>
      <c r="U38" s="118"/>
      <c r="Z38" s="133"/>
      <c r="AA38" s="1031"/>
      <c r="AB38" s="1021"/>
      <c r="AC38" s="120"/>
      <c r="AD38" s="1030" t="s">
        <v>15</v>
      </c>
      <c r="AE38" s="1030"/>
      <c r="AF38" s="1030"/>
      <c r="AG38" s="1030"/>
      <c r="AH38" s="1030"/>
      <c r="AI38" s="1020"/>
      <c r="AJ38" s="1021"/>
      <c r="AK38" s="120"/>
      <c r="AL38" s="1030" t="s">
        <v>15</v>
      </c>
      <c r="AM38" s="1030"/>
      <c r="AN38" s="1030"/>
      <c r="AO38" s="1030"/>
      <c r="AP38" s="1030"/>
      <c r="AS38" s="1017"/>
      <c r="AT38" s="1018"/>
      <c r="AU38" s="1018"/>
      <c r="AV38" s="1018"/>
      <c r="AW38" s="1018"/>
      <c r="AX38" s="1018"/>
      <c r="AY38" s="1018"/>
      <c r="AZ38" s="1018"/>
      <c r="BA38" s="1018"/>
      <c r="BB38" s="1018"/>
      <c r="BC38" s="1018"/>
      <c r="BD38" s="1018"/>
      <c r="BE38" s="1018"/>
      <c r="BF38" s="1018"/>
      <c r="BG38" s="1018"/>
      <c r="BH38" s="1019"/>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6" t="s">
        <v>2071</v>
      </c>
      <c r="C40" s="1136"/>
      <c r="D40" s="1136"/>
      <c r="E40" s="1136"/>
      <c r="F40" s="1136"/>
      <c r="G40" s="1076" t="str">
        <f>IFERROR(VLOOKUP(Y5,【参考】数式用!AQ5:AR37,2,0),"")</f>
        <v/>
      </c>
      <c r="H40" s="1077"/>
      <c r="I40" s="1077"/>
      <c r="J40" s="1077"/>
      <c r="K40" s="1077"/>
      <c r="L40" s="1077"/>
      <c r="M40" s="1077"/>
      <c r="N40" s="1077"/>
      <c r="O40" s="1077"/>
      <c r="P40" s="1077"/>
      <c r="Q40" s="1077"/>
      <c r="R40" s="1077"/>
      <c r="S40" s="1077"/>
      <c r="T40" s="1078"/>
      <c r="U40" s="92"/>
      <c r="V40" s="119" t="str">
        <f>IFERROR(IF(G9="特定加算Ⅰ","✓",""),"")</f>
        <v/>
      </c>
      <c r="W40" s="1054" t="s">
        <v>14</v>
      </c>
      <c r="X40" s="1055"/>
      <c r="Y40" s="1055"/>
      <c r="Z40" s="1056"/>
      <c r="AA40" s="1020" t="s">
        <v>12</v>
      </c>
      <c r="AB40" s="1021"/>
      <c r="AC40" s="120"/>
      <c r="AD40" s="1030" t="s">
        <v>14</v>
      </c>
      <c r="AE40" s="1030"/>
      <c r="AF40" s="1030"/>
      <c r="AG40" s="1030"/>
      <c r="AH40" s="1030"/>
      <c r="AI40" s="1020" t="s">
        <v>12</v>
      </c>
      <c r="AJ40" s="1021"/>
      <c r="AK40" s="120"/>
      <c r="AL40" s="1030" t="s">
        <v>14</v>
      </c>
      <c r="AM40" s="1030"/>
      <c r="AN40" s="1030"/>
      <c r="AO40" s="1030"/>
      <c r="AP40" s="1030"/>
      <c r="AS40" s="101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2"/>
      <c r="AU40" s="1012"/>
      <c r="AV40" s="1012"/>
      <c r="AW40" s="1012"/>
      <c r="AX40" s="1012"/>
      <c r="AY40" s="1012"/>
      <c r="AZ40" s="1012"/>
      <c r="BA40" s="1012"/>
      <c r="BB40" s="1012"/>
      <c r="BC40" s="1012"/>
      <c r="BD40" s="1012"/>
      <c r="BE40" s="1012"/>
      <c r="BF40" s="1012"/>
      <c r="BG40" s="1012"/>
      <c r="BH40" s="1013"/>
    </row>
    <row r="41" spans="2:82" ht="22.5" customHeight="1">
      <c r="B41" s="1136"/>
      <c r="C41" s="1136"/>
      <c r="D41" s="1136"/>
      <c r="E41" s="1136"/>
      <c r="F41" s="1136"/>
      <c r="G41" s="1024"/>
      <c r="H41" s="1025"/>
      <c r="I41" s="1025"/>
      <c r="J41" s="1025"/>
      <c r="K41" s="1025"/>
      <c r="L41" s="1025"/>
      <c r="M41" s="1025"/>
      <c r="N41" s="1025"/>
      <c r="O41" s="1025"/>
      <c r="P41" s="1025"/>
      <c r="Q41" s="1025"/>
      <c r="R41" s="1025"/>
      <c r="S41" s="1025"/>
      <c r="T41" s="1095"/>
      <c r="U41" s="92"/>
      <c r="V41" s="119" t="str">
        <f>IFERROR(IF(OR(G9="特定加算Ⅱ",G9="特定加算なし"),"✓",""),"")</f>
        <v/>
      </c>
      <c r="W41" s="1054" t="s">
        <v>15</v>
      </c>
      <c r="X41" s="1055"/>
      <c r="Y41" s="1055"/>
      <c r="Z41" s="1056"/>
      <c r="AA41" s="1020"/>
      <c r="AB41" s="1021"/>
      <c r="AC41" s="134" t="s">
        <v>82</v>
      </c>
      <c r="AD41" s="1051"/>
      <c r="AE41" s="1052"/>
      <c r="AF41" s="1052"/>
      <c r="AG41" s="1052"/>
      <c r="AH41" s="1053"/>
      <c r="AI41" s="1020"/>
      <c r="AJ41" s="1021"/>
      <c r="AK41" s="134" t="s">
        <v>82</v>
      </c>
      <c r="AL41" s="1051"/>
      <c r="AM41" s="1052"/>
      <c r="AN41" s="1052"/>
      <c r="AO41" s="1052"/>
      <c r="AP41" s="1053"/>
      <c r="AS41" s="1014"/>
      <c r="AT41" s="1015"/>
      <c r="AU41" s="1015"/>
      <c r="AV41" s="1015"/>
      <c r="AW41" s="1015"/>
      <c r="AX41" s="1015"/>
      <c r="AY41" s="1015"/>
      <c r="AZ41" s="1015"/>
      <c r="BA41" s="1015"/>
      <c r="BB41" s="1015"/>
      <c r="BC41" s="1015"/>
      <c r="BD41" s="1015"/>
      <c r="BE41" s="1015"/>
      <c r="BF41" s="1015"/>
      <c r="BG41" s="1015"/>
      <c r="BH41" s="1016"/>
    </row>
    <row r="42" spans="2:82" ht="17.100000000000001" customHeight="1" thickBot="1">
      <c r="B42" s="1136"/>
      <c r="C42" s="1136"/>
      <c r="D42" s="1136"/>
      <c r="E42" s="1136"/>
      <c r="F42" s="1136"/>
      <c r="G42" s="1079"/>
      <c r="H42" s="1080"/>
      <c r="I42" s="1080"/>
      <c r="J42" s="1080"/>
      <c r="K42" s="1080"/>
      <c r="L42" s="1080"/>
      <c r="M42" s="1080"/>
      <c r="N42" s="1080"/>
      <c r="O42" s="1080"/>
      <c r="P42" s="1080"/>
      <c r="Q42" s="1080"/>
      <c r="R42" s="1080"/>
      <c r="S42" s="1080"/>
      <c r="T42" s="1081"/>
      <c r="U42" s="92"/>
      <c r="V42" s="85"/>
      <c r="W42" s="135"/>
      <c r="X42" s="135"/>
      <c r="Y42" s="135"/>
      <c r="Z42" s="135"/>
      <c r="AA42" s="110"/>
      <c r="AB42" s="110"/>
      <c r="AC42" s="136"/>
      <c r="AD42" s="1030" t="s">
        <v>15</v>
      </c>
      <c r="AE42" s="1030"/>
      <c r="AF42" s="1030"/>
      <c r="AG42" s="1030"/>
      <c r="AH42" s="1030"/>
      <c r="AI42" s="110"/>
      <c r="AJ42" s="110"/>
      <c r="AK42" s="136"/>
      <c r="AL42" s="1030" t="s">
        <v>15</v>
      </c>
      <c r="AM42" s="1030"/>
      <c r="AN42" s="1030"/>
      <c r="AO42" s="1030"/>
      <c r="AP42" s="1030"/>
      <c r="AS42" s="1017"/>
      <c r="AT42" s="1018"/>
      <c r="AU42" s="1018"/>
      <c r="AV42" s="1018"/>
      <c r="AW42" s="1018"/>
      <c r="AX42" s="1018"/>
      <c r="AY42" s="1018"/>
      <c r="AZ42" s="1018"/>
      <c r="BA42" s="1018"/>
      <c r="BB42" s="1018"/>
      <c r="BC42" s="1018"/>
      <c r="BD42" s="1018"/>
      <c r="BE42" s="1018"/>
      <c r="BF42" s="1018"/>
      <c r="BG42" s="1018"/>
      <c r="BH42" s="1019"/>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6" t="s">
        <v>2072</v>
      </c>
      <c r="C44" s="1136"/>
      <c r="D44" s="1136"/>
      <c r="E44" s="1136"/>
      <c r="F44" s="1136"/>
      <c r="G44" s="1076" t="s">
        <v>2356</v>
      </c>
      <c r="H44" s="1077"/>
      <c r="I44" s="1077"/>
      <c r="J44" s="1077"/>
      <c r="K44" s="1077"/>
      <c r="L44" s="1077"/>
      <c r="M44" s="1077"/>
      <c r="N44" s="1077"/>
      <c r="O44" s="1077"/>
      <c r="P44" s="1077"/>
      <c r="Q44" s="1077"/>
      <c r="R44" s="1077"/>
      <c r="S44" s="1077"/>
      <c r="T44" s="1078"/>
      <c r="U44" s="118"/>
      <c r="V44" s="119" t="str">
        <f>IFERROR(IF(OR(G9="特定加算Ⅰ",G9="特定加算Ⅱ"),"✓",""),"")</f>
        <v/>
      </c>
      <c r="W44" s="1054" t="s">
        <v>14</v>
      </c>
      <c r="X44" s="1055"/>
      <c r="Y44" s="1055"/>
      <c r="Z44" s="1056"/>
      <c r="AA44" s="1020" t="s">
        <v>12</v>
      </c>
      <c r="AB44" s="1021"/>
      <c r="AC44" s="120"/>
      <c r="AD44" s="1030" t="s">
        <v>14</v>
      </c>
      <c r="AE44" s="1030"/>
      <c r="AF44" s="1030"/>
      <c r="AG44" s="1030"/>
      <c r="AH44" s="1030"/>
      <c r="AI44" s="1020" t="s">
        <v>12</v>
      </c>
      <c r="AJ44" s="1021"/>
      <c r="AK44" s="120"/>
      <c r="AL44" s="1030" t="s">
        <v>14</v>
      </c>
      <c r="AM44" s="1030"/>
      <c r="AN44" s="1030"/>
      <c r="AO44" s="1030"/>
      <c r="AP44" s="1030"/>
      <c r="AS44" s="1011" t="str">
        <f>IFERROR(IF(AS63="○","！R5年度に満たしていた要件を満たさない計画になっている。",IF(OR(AH63=2,AP63=2),VLOOKUP(AS1,【参考】数式用2!E6:S23,15,FALSE),"")),"")</f>
        <v/>
      </c>
      <c r="AT44" s="1012"/>
      <c r="AU44" s="1012"/>
      <c r="AV44" s="1012"/>
      <c r="AW44" s="1012"/>
      <c r="AX44" s="1012"/>
      <c r="AY44" s="1012"/>
      <c r="AZ44" s="1012"/>
      <c r="BA44" s="1012"/>
      <c r="BB44" s="1012"/>
      <c r="BC44" s="1012"/>
      <c r="BD44" s="1012"/>
      <c r="BE44" s="1012"/>
      <c r="BF44" s="1012"/>
      <c r="BG44" s="1012"/>
      <c r="BH44" s="1013"/>
    </row>
    <row r="45" spans="2:82" ht="17.100000000000001" customHeight="1" thickBot="1">
      <c r="B45" s="1136"/>
      <c r="C45" s="1136"/>
      <c r="D45" s="1136"/>
      <c r="E45" s="1136"/>
      <c r="F45" s="1136"/>
      <c r="G45" s="1079"/>
      <c r="H45" s="1080"/>
      <c r="I45" s="1080"/>
      <c r="J45" s="1080"/>
      <c r="K45" s="1080"/>
      <c r="L45" s="1080"/>
      <c r="M45" s="1080"/>
      <c r="N45" s="1080"/>
      <c r="O45" s="1080"/>
      <c r="P45" s="1080"/>
      <c r="Q45" s="1080"/>
      <c r="R45" s="1080"/>
      <c r="S45" s="1080"/>
      <c r="T45" s="1081"/>
      <c r="U45" s="118"/>
      <c r="V45" s="119" t="str">
        <f>IFERROR(IF(G9="特定加算なし","✓",""),"")</f>
        <v/>
      </c>
      <c r="W45" s="1054" t="s">
        <v>15</v>
      </c>
      <c r="X45" s="1055"/>
      <c r="Y45" s="1055"/>
      <c r="Z45" s="1056"/>
      <c r="AA45" s="1020"/>
      <c r="AB45" s="1021"/>
      <c r="AC45" s="120"/>
      <c r="AD45" s="1030" t="s">
        <v>15</v>
      </c>
      <c r="AE45" s="1030"/>
      <c r="AF45" s="1030"/>
      <c r="AG45" s="1030"/>
      <c r="AH45" s="1030"/>
      <c r="AI45" s="1020"/>
      <c r="AJ45" s="1021"/>
      <c r="AK45" s="120"/>
      <c r="AL45" s="1030" t="s">
        <v>15</v>
      </c>
      <c r="AM45" s="1030"/>
      <c r="AN45" s="1030"/>
      <c r="AO45" s="1030"/>
      <c r="AP45" s="1030"/>
      <c r="AS45" s="1017"/>
      <c r="AT45" s="1018"/>
      <c r="AU45" s="1018"/>
      <c r="AV45" s="1018"/>
      <c r="AW45" s="1018"/>
      <c r="AX45" s="1018"/>
      <c r="AY45" s="1018"/>
      <c r="AZ45" s="1018"/>
      <c r="BA45" s="1018"/>
      <c r="BB45" s="1018"/>
      <c r="BC45" s="1018"/>
      <c r="BD45" s="1018"/>
      <c r="BE45" s="1018"/>
      <c r="BF45" s="1018"/>
      <c r="BG45" s="1018"/>
      <c r="BH45" s="1019"/>
      <c r="BO45" s="138"/>
    </row>
    <row r="46" spans="2:82" ht="6.75" customHeight="1">
      <c r="B46" s="124"/>
      <c r="AJ46" s="139"/>
      <c r="AK46" s="139"/>
      <c r="AL46" s="139"/>
      <c r="AM46" s="139"/>
      <c r="AN46" s="139"/>
      <c r="AO46" s="139"/>
      <c r="AP46" s="139"/>
    </row>
    <row r="47" spans="2:82" ht="21" customHeight="1">
      <c r="B47" s="1091" t="s">
        <v>2136</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3"/>
      <c r="C48" s="1134"/>
      <c r="D48" s="1134"/>
      <c r="E48" s="1134"/>
      <c r="F48" s="1135"/>
      <c r="G48" s="1122" t="str">
        <f>IF(F15=4,"R6.4～R6.5",IF(F15=5,"R6.5",""))</f>
        <v>R6.4～R6.5</v>
      </c>
      <c r="H48" s="1123"/>
      <c r="I48" s="1123"/>
      <c r="J48" s="1123"/>
      <c r="K48" s="1123"/>
      <c r="L48" s="1123"/>
      <c r="M48" s="1123"/>
      <c r="N48" s="1123"/>
      <c r="O48" s="1123"/>
      <c r="P48" s="1123"/>
      <c r="Q48" s="1123"/>
      <c r="R48" s="1123"/>
      <c r="S48" s="1123"/>
      <c r="T48" s="1123"/>
      <c r="U48" s="1123"/>
      <c r="V48" s="1123"/>
      <c r="W48" s="1123"/>
      <c r="X48" s="1123"/>
      <c r="Y48" s="1123"/>
      <c r="Z48" s="1124"/>
      <c r="AA48" s="1020" t="s">
        <v>12</v>
      </c>
      <c r="AB48" s="1021"/>
      <c r="AC48" s="1185" t="str">
        <f>IF(OR(F15=4,F15=5),"R6.6","R"&amp;D15&amp;"."&amp;F15)&amp;"～R"&amp;K15&amp;"."&amp;M15</f>
        <v>R6.6～R7.3</v>
      </c>
      <c r="AD48" s="1185"/>
      <c r="AE48" s="1185"/>
      <c r="AF48" s="1185"/>
      <c r="AG48" s="1185"/>
      <c r="AH48" s="1185"/>
      <c r="AS48" s="1040" t="str">
        <f>IFERROR(IF(AND(OR(AP58=1,AP58=2),OR(AP59=1,AP59=2),OR(AP60=1,AP60=2)),"処遇加算Ⅰ",IF(AND(OR(AP58=1,AP58=2),OR(AP59=1,AP59=2),OR(AP60=0,AP60=3)),"処遇加算Ⅱ",IF(OR(OR(AP58=1,AP58=2),OR(AP59=1,AP59=2)),"処遇加算Ⅲ",""))),"")</f>
        <v/>
      </c>
      <c r="AT48" s="1040"/>
      <c r="AU48" s="1040"/>
      <c r="AV48" s="1040"/>
      <c r="AW48" s="1040" t="str">
        <f>IFERROR(IF(AND(AP61=1,AP62=1,AP63=1),"特定加算Ⅰ",IF(AND(AP61=1,AP62=2,AP63=1),"特定加算Ⅱ",IF(OR(AP61=2,AP62=2,AP63=2),"特定加算なし",""))),"")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25" t="s">
        <v>2015</v>
      </c>
      <c r="C49" s="1126"/>
      <c r="D49" s="1126"/>
      <c r="E49" s="1126"/>
      <c r="F49" s="1127"/>
      <c r="G49" s="1186" t="str">
        <f>IFERROR(IF(AND(OR(AH58=1,AH58=2),OR(AH59=1,AH59=2),OR(AH60=1,AH60=2)),"処遇加算Ⅰ",IF(AND(OR(AH58=1,AH58=2),OR(AH59=1,AH59=2),OR(AH60=0,AH60=3)),"処遇加算Ⅱ",IF(OR(OR(AH58=1,AH58=2),OR(AH59=1,AH59=2)),"処遇加算Ⅲ",""))),"")</f>
        <v/>
      </c>
      <c r="H49" s="1164"/>
      <c r="I49" s="1164"/>
      <c r="J49" s="1164"/>
      <c r="K49" s="1187"/>
      <c r="L49" s="1192" t="str">
        <f>IFERROR(IF(G9="","",IF(AND(AH61=1,AH62=1,AH63=1),"特定加算Ⅰ",IF(AND(AH61=1,AH62=2,AH63=1),"特定加算Ⅱ",IF(OR(AH61=2,AH62=2,AH63=2),"特定加算なし","")))),"")</f>
        <v/>
      </c>
      <c r="M49" s="1193"/>
      <c r="N49" s="1193"/>
      <c r="O49" s="1193"/>
      <c r="P49" s="1194"/>
      <c r="Q49" s="1163" t="str">
        <f>IFERROR(IF(OR(L9="ベア加算",AND(L9="ベア加算なし",AH57=1)),"ベア加算",IF(AH57=2,"ベア加算なし","")),"")</f>
        <v/>
      </c>
      <c r="R49" s="1164"/>
      <c r="S49" s="1164"/>
      <c r="T49" s="1164"/>
      <c r="U49" s="1165"/>
      <c r="V49" s="1166" t="s">
        <v>10</v>
      </c>
      <c r="W49" s="1167"/>
      <c r="X49" s="1167"/>
      <c r="Y49" s="1167"/>
      <c r="Z49" s="1167"/>
      <c r="AA49" s="1031"/>
      <c r="AB49" s="1031"/>
      <c r="AC49" s="1171" t="str">
        <f>IFERROR(VLOOKUP(BE48,【参考】数式用2!E6:F23,2,FALSE),"")</f>
        <v/>
      </c>
      <c r="AD49" s="1172"/>
      <c r="AE49" s="1172"/>
      <c r="AF49" s="1172"/>
      <c r="AG49" s="1172"/>
      <c r="AH49" s="1173"/>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5" t="s">
        <v>2016</v>
      </c>
      <c r="C50" s="1126"/>
      <c r="D50" s="1126"/>
      <c r="E50" s="1126"/>
      <c r="F50" s="1127"/>
      <c r="G50" s="1174" t="str">
        <f>IFERROR(VLOOKUP(Y5,【参考】数式用!$A$5:$J$37,MATCH(G49,【参考】数式用!$B$4:$J$4,0)+1,0),"")</f>
        <v/>
      </c>
      <c r="H50" s="1175"/>
      <c r="I50" s="1175"/>
      <c r="J50" s="1175"/>
      <c r="K50" s="1176"/>
      <c r="L50" s="1177" t="str">
        <f>IFERROR(VLOOKUP(Y5,【参考】数式用!$A$5:$J$37,MATCH(L49,【参考】数式用!$B$4:$J$4,0)+1,0),"")</f>
        <v/>
      </c>
      <c r="M50" s="1178"/>
      <c r="N50" s="1178"/>
      <c r="O50" s="1178"/>
      <c r="P50" s="1179"/>
      <c r="Q50" s="1180" t="str">
        <f>IFERROR(VLOOKUP(Y5,【参考】数式用!$A$5:$J$37,MATCH(Q49,【参考】数式用!$B$4:$J$4,0)+1,0),"")</f>
        <v/>
      </c>
      <c r="R50" s="1175"/>
      <c r="S50" s="1175"/>
      <c r="T50" s="1175"/>
      <c r="U50" s="1181"/>
      <c r="V50" s="1158">
        <f>SUM(G50,L50,Q50)</f>
        <v>0</v>
      </c>
      <c r="W50" s="1159"/>
      <c r="X50" s="1159"/>
      <c r="Y50" s="1159"/>
      <c r="Z50" s="1159"/>
      <c r="AA50" s="1031"/>
      <c r="AB50" s="1031"/>
      <c r="AC50" s="1182" t="str">
        <f>IFERROR(VLOOKUP(Y5,【参考】数式用!$A$5:$AB$37,MATCH(AC49,【参考】数式用!$B$4:$AB$4,0)+1,FALSE),"")</f>
        <v/>
      </c>
      <c r="AD50" s="1183"/>
      <c r="AE50" s="1183"/>
      <c r="AF50" s="1183"/>
      <c r="AG50" s="1183"/>
      <c r="AH50" s="1184"/>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5" t="s">
        <v>2053</v>
      </c>
      <c r="BW50" s="1196"/>
      <c r="BX50" s="1196"/>
      <c r="BY50" s="1196"/>
      <c r="BZ50" s="1196"/>
      <c r="CA50" s="1197"/>
      <c r="CD50" s="142"/>
    </row>
    <row r="51" spans="2:86" ht="17.25" customHeight="1">
      <c r="B51" s="1168" t="s">
        <v>2120</v>
      </c>
      <c r="C51" s="1169"/>
      <c r="D51" s="1169"/>
      <c r="E51" s="1169"/>
      <c r="F51" s="1170"/>
      <c r="G51" s="1105" t="str">
        <f>IFERROR(ROUNDDOWN(ROUND(AM5*G50,0),0)*H53,"")</f>
        <v/>
      </c>
      <c r="H51" s="1105"/>
      <c r="I51" s="1105"/>
      <c r="J51" s="1105"/>
      <c r="K51" s="55" t="s">
        <v>2116</v>
      </c>
      <c r="L51" s="1102" t="str">
        <f>IFERROR(ROUNDDOWN(ROUND(AM5*L50,0),0)*H53,"")</f>
        <v/>
      </c>
      <c r="M51" s="1103"/>
      <c r="N51" s="1103"/>
      <c r="O51" s="1103"/>
      <c r="P51" s="55" t="s">
        <v>2116</v>
      </c>
      <c r="Q51" s="1104" t="str">
        <f>IFERROR(ROUNDDOWN(ROUND(AM5*Q50,0),0)*H53,"")</f>
        <v/>
      </c>
      <c r="R51" s="1105"/>
      <c r="S51" s="1105"/>
      <c r="T51" s="1105"/>
      <c r="U51" s="56" t="s">
        <v>2116</v>
      </c>
      <c r="V51" s="1190">
        <f>IFERROR(SUM(G51,L51,Q51),"")</f>
        <v>0</v>
      </c>
      <c r="W51" s="1191"/>
      <c r="X51" s="1191"/>
      <c r="Y51" s="1191"/>
      <c r="Z51" s="57" t="s">
        <v>2116</v>
      </c>
      <c r="AB51" s="58"/>
      <c r="AC51" s="1104" t="str">
        <f>IFERROR(ROUNDDOWN(ROUND(AM5*AC50,0),0)*AD53,"")</f>
        <v/>
      </c>
      <c r="AD51" s="1105"/>
      <c r="AE51" s="1105"/>
      <c r="AF51" s="1105"/>
      <c r="AG51" s="1105"/>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8">
        <f>IF(AND(Q49="ベア加算なし",BA48="ベア加算"),ROUNDDOWN(ROUND(AM5*VLOOKUP(Y5,【参考】数式用!$A$5:$AB$37,9,FALSE),0),0)*AD53,0)</f>
        <v>0</v>
      </c>
      <c r="BW51" s="1199"/>
      <c r="BX51" s="1199"/>
      <c r="BY51" s="1199"/>
      <c r="BZ51" s="1199"/>
      <c r="CA51" s="1200"/>
      <c r="CD51" s="142"/>
    </row>
    <row r="52" spans="2:86" ht="13.5" customHeight="1">
      <c r="B52" s="1168"/>
      <c r="C52" s="1169"/>
      <c r="D52" s="1169"/>
      <c r="E52" s="1169"/>
      <c r="F52" s="1170"/>
      <c r="G52" s="1100" t="str">
        <f>IFERROR("("&amp;TEXT(G51/H53,"#,##0円")&amp;"/月)","")</f>
        <v/>
      </c>
      <c r="H52" s="1101"/>
      <c r="I52" s="1101"/>
      <c r="J52" s="1101"/>
      <c r="K52" s="1101"/>
      <c r="L52" s="1188" t="str">
        <f>IFERROR("("&amp;TEXT(L51/H53,"#,##0円")&amp;"/月)","")</f>
        <v/>
      </c>
      <c r="M52" s="1189"/>
      <c r="N52" s="1189"/>
      <c r="O52" s="1189"/>
      <c r="P52" s="1100"/>
      <c r="Q52" s="1101" t="str">
        <f>IFERROR("("&amp;TEXT(Q51/H53,"#,##0円")&amp;"/月)","")</f>
        <v/>
      </c>
      <c r="R52" s="1101"/>
      <c r="S52" s="1101"/>
      <c r="T52" s="1101"/>
      <c r="U52" s="1101"/>
      <c r="V52" s="1101" t="str">
        <f>IFERROR("("&amp;TEXT(V51/H53,"#,##0円")&amp;"/月)","")</f>
        <v>(0円/月)</v>
      </c>
      <c r="W52" s="1101"/>
      <c r="X52" s="1101"/>
      <c r="Y52" s="1101"/>
      <c r="Z52" s="1101"/>
      <c r="AB52" s="58"/>
      <c r="AC52" s="1188" t="str">
        <f>IFERROR("("&amp;TEXT(AC51/AD53,"#,##0円")&amp;"/月)","")</f>
        <v/>
      </c>
      <c r="AD52" s="1189"/>
      <c r="AE52" s="1189"/>
      <c r="AF52" s="1189"/>
      <c r="AG52" s="1189"/>
      <c r="AH52" s="1100"/>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1" t="s">
        <v>2357</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50" t="s">
        <v>2202</v>
      </c>
      <c r="AT56" s="1050"/>
      <c r="AU56" s="1050"/>
      <c r="AV56" s="1050"/>
      <c r="AW56" s="1050" t="s">
        <v>2201</v>
      </c>
      <c r="AX56" s="1050"/>
      <c r="AY56" s="1050"/>
      <c r="AZ56" s="1050"/>
    </row>
    <row r="57" spans="2:86" ht="15.95" customHeight="1">
      <c r="U57" s="1038" t="s">
        <v>2358</v>
      </c>
      <c r="V57" s="1038"/>
      <c r="W57" s="1038"/>
      <c r="X57" s="1038"/>
      <c r="Y57" s="1038"/>
      <c r="Z57" s="152" t="str">
        <f>IF(AND(B9&lt;&gt;"処遇加算なし",F15=4),IF(V21="✓",1,IF(V22="✓",2,"")),"")</f>
        <v/>
      </c>
      <c r="AA57" s="145"/>
      <c r="AB57" s="149"/>
      <c r="AC57" s="1038" t="s">
        <v>2358</v>
      </c>
      <c r="AD57" s="1038"/>
      <c r="AE57" s="1038"/>
      <c r="AF57" s="1038"/>
      <c r="AG57" s="1038"/>
      <c r="AH57" s="425">
        <f>IF(AND(F15&lt;&gt;4,F15&lt;&gt;5),0,IF(AT8="○",1,0))</f>
        <v>0</v>
      </c>
      <c r="AI57" s="153"/>
      <c r="AJ57" s="149"/>
      <c r="AK57" s="1038" t="s">
        <v>2358</v>
      </c>
      <c r="AL57" s="1038"/>
      <c r="AM57" s="1038"/>
      <c r="AN57" s="1038"/>
      <c r="AO57" s="1038"/>
      <c r="AP57" s="425">
        <f>IF(AT8="○",1,0)</f>
        <v>0</v>
      </c>
      <c r="AQ57" s="145"/>
      <c r="AR57" s="145"/>
      <c r="AS57" s="1037"/>
      <c r="AT57" s="1037"/>
      <c r="AU57" s="1037"/>
      <c r="AV57" s="1037"/>
      <c r="AW57" s="1043"/>
      <c r="AX57" s="1043"/>
      <c r="AY57" s="1043"/>
      <c r="AZ57" s="1043"/>
      <c r="BP57" s="151"/>
      <c r="BR57" s="151"/>
      <c r="BS57" s="151"/>
      <c r="BT57" s="151"/>
      <c r="BU57" s="151"/>
      <c r="BV57" s="151"/>
      <c r="BW57" s="151"/>
      <c r="BX57" s="151"/>
      <c r="BY57" s="151"/>
      <c r="BZ57" s="151"/>
      <c r="CA57" s="151"/>
      <c r="CB57" s="151"/>
      <c r="CC57" s="151"/>
      <c r="CD57" s="151"/>
      <c r="CE57" s="151"/>
      <c r="CF57" s="151"/>
      <c r="CH57" s="154"/>
    </row>
    <row r="58" spans="2:86" ht="15.95" customHeight="1">
      <c r="U58" s="1045" t="s">
        <v>2359</v>
      </c>
      <c r="V58" s="1045"/>
      <c r="W58" s="1045"/>
      <c r="X58" s="1045"/>
      <c r="Y58" s="1045"/>
      <c r="Z58" s="152" t="str">
        <f>IF(AND(B9&lt;&gt;"処遇加算なし",F15=4),IF(V24="✓",1,IF(V25="✓",2,IF(V26="✓",3,""))),"")</f>
        <v/>
      </c>
      <c r="AA58" s="145"/>
      <c r="AB58" s="149"/>
      <c r="AC58" s="1045" t="s">
        <v>2359</v>
      </c>
      <c r="AD58" s="1045"/>
      <c r="AE58" s="1045"/>
      <c r="AF58" s="1045"/>
      <c r="AG58" s="1045"/>
      <c r="AH58" s="425">
        <f>IF(AND(F15&lt;&gt;4,F15&lt;&gt;5),0,IF(AU8="○",1,3))</f>
        <v>3</v>
      </c>
      <c r="AI58" s="153"/>
      <c r="AJ58" s="149"/>
      <c r="AK58" s="1045" t="s">
        <v>2359</v>
      </c>
      <c r="AL58" s="1045"/>
      <c r="AM58" s="1045"/>
      <c r="AN58" s="1045"/>
      <c r="AO58" s="1045"/>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5" t="s">
        <v>2360</v>
      </c>
      <c r="V59" s="1045"/>
      <c r="W59" s="1045"/>
      <c r="X59" s="1045"/>
      <c r="Y59" s="1045"/>
      <c r="Z59" s="152" t="str">
        <f>IF(AND(B9&lt;&gt;"処遇加算なし",F15=4),IF(V28="✓",1,IF(V29="✓",2,IF(V30="✓",3,""))),"")</f>
        <v/>
      </c>
      <c r="AA59" s="145"/>
      <c r="AB59" s="149"/>
      <c r="AC59" s="1045" t="s">
        <v>2360</v>
      </c>
      <c r="AD59" s="1045"/>
      <c r="AE59" s="1045"/>
      <c r="AF59" s="1045"/>
      <c r="AG59" s="1045"/>
      <c r="AH59" s="425">
        <f>IF(AND(F15&lt;&gt;4,F15&lt;&gt;5),0,IF(AV8="○",1,3))</f>
        <v>3</v>
      </c>
      <c r="AI59" s="153"/>
      <c r="AJ59" s="149"/>
      <c r="AK59" s="1045" t="s">
        <v>2360</v>
      </c>
      <c r="AL59" s="1045"/>
      <c r="AM59" s="1045"/>
      <c r="AN59" s="1045"/>
      <c r="AO59" s="1045"/>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5" t="s">
        <v>2361</v>
      </c>
      <c r="V60" s="1045"/>
      <c r="W60" s="1045"/>
      <c r="X60" s="1045"/>
      <c r="Y60" s="1045"/>
      <c r="Z60" s="152" t="str">
        <f>IF(AND(B9&lt;&gt;"処遇加算なし",F15=4),IF(V32="✓",1,IF(V33="✓",2,"")),"")</f>
        <v/>
      </c>
      <c r="AA60" s="145"/>
      <c r="AB60" s="149"/>
      <c r="AC60" s="1045" t="s">
        <v>2361</v>
      </c>
      <c r="AD60" s="1045"/>
      <c r="AE60" s="1045"/>
      <c r="AF60" s="1045"/>
      <c r="AG60" s="1045"/>
      <c r="AH60" s="425">
        <f>IF(AND(F15&lt;&gt;4,F15&lt;&gt;5),0,IF(AW8="○",1,3))</f>
        <v>3</v>
      </c>
      <c r="AI60" s="153"/>
      <c r="AJ60" s="149"/>
      <c r="AK60" s="1045" t="s">
        <v>2361</v>
      </c>
      <c r="AL60" s="1045"/>
      <c r="AM60" s="1045"/>
      <c r="AN60" s="1045"/>
      <c r="AO60" s="1045"/>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5" t="s">
        <v>2362</v>
      </c>
      <c r="V61" s="1045"/>
      <c r="W61" s="1045"/>
      <c r="X61" s="1045"/>
      <c r="Y61" s="1045"/>
      <c r="Z61" s="152" t="str">
        <f>IF(AND(B9&lt;&gt;"処遇加算なし",F15=4),IF(V36="✓",1,IF(V37="✓",2,"")),"")</f>
        <v/>
      </c>
      <c r="AA61" s="145"/>
      <c r="AB61" s="149"/>
      <c r="AC61" s="1045" t="s">
        <v>2362</v>
      </c>
      <c r="AD61" s="1045"/>
      <c r="AE61" s="1045"/>
      <c r="AF61" s="1045"/>
      <c r="AG61" s="1045"/>
      <c r="AH61" s="425">
        <f>IF(AND(F15&lt;&gt;4,F15&lt;&gt;5),0,IF(AX8="○",1,2))</f>
        <v>2</v>
      </c>
      <c r="AI61" s="153"/>
      <c r="AJ61" s="149"/>
      <c r="AK61" s="1045" t="s">
        <v>2362</v>
      </c>
      <c r="AL61" s="1045"/>
      <c r="AM61" s="1045"/>
      <c r="AN61" s="1045"/>
      <c r="AO61" s="1045"/>
      <c r="AP61" s="425">
        <f>IF(AX8="○",1,2)</f>
        <v>2</v>
      </c>
      <c r="AQ61" s="145"/>
      <c r="AR61" s="145"/>
      <c r="AS61" s="1038" t="str">
        <f>IF(OR(AND(Z61=1,AH61=2),AND(Z61=1,AP61=2)),"○","")</f>
        <v/>
      </c>
      <c r="AT61" s="1038"/>
      <c r="AU61" s="1038"/>
      <c r="AV61" s="1038"/>
      <c r="AW61" s="1044" t="str">
        <f>IF(OR((AD61-AL61)&lt;0,(AD61-AT61)&lt;0),"!","")</f>
        <v/>
      </c>
      <c r="AX61" s="1044"/>
      <c r="AY61" s="1044"/>
      <c r="AZ61" s="1044"/>
      <c r="BP61" s="151"/>
      <c r="BR61" s="151"/>
      <c r="BS61" s="151"/>
      <c r="BT61" s="151"/>
      <c r="BU61" s="151"/>
      <c r="BV61" s="151"/>
      <c r="BW61" s="151"/>
      <c r="BX61" s="151"/>
      <c r="BY61" s="151"/>
      <c r="BZ61" s="151"/>
      <c r="CA61" s="151"/>
      <c r="CB61" s="151"/>
      <c r="CC61" s="151"/>
      <c r="CD61" s="151"/>
      <c r="CE61" s="151"/>
      <c r="CF61" s="151"/>
      <c r="CH61" s="154"/>
    </row>
    <row r="62" spans="2:86" ht="15.95" customHeight="1">
      <c r="U62" s="1045" t="s">
        <v>2363</v>
      </c>
      <c r="V62" s="1045"/>
      <c r="W62" s="1045"/>
      <c r="X62" s="1045"/>
      <c r="Y62" s="1045"/>
      <c r="Z62" s="152" t="str">
        <f>IF(AND(B9&lt;&gt;"処遇加算なし",F15=4),IF(V40="✓",1,IF(V41="✓",2,"")),"")</f>
        <v/>
      </c>
      <c r="AA62" s="145"/>
      <c r="AB62" s="149"/>
      <c r="AC62" s="1045" t="s">
        <v>2363</v>
      </c>
      <c r="AD62" s="1045"/>
      <c r="AE62" s="1045"/>
      <c r="AF62" s="1045"/>
      <c r="AG62" s="1045"/>
      <c r="AH62" s="425">
        <f>IF(AND(F15&lt;&gt;4,F15&lt;&gt;5),0,IF(AY8="○",1,2))</f>
        <v>2</v>
      </c>
      <c r="AI62" s="153"/>
      <c r="AJ62" s="149"/>
      <c r="AK62" s="1045" t="s">
        <v>2363</v>
      </c>
      <c r="AL62" s="1045"/>
      <c r="AM62" s="1045"/>
      <c r="AN62" s="1045"/>
      <c r="AO62" s="1045"/>
      <c r="AP62" s="425">
        <f>IF(AY8="○",1,2)</f>
        <v>2</v>
      </c>
      <c r="AQ62" s="145"/>
      <c r="AR62" s="145"/>
      <c r="AS62" s="1038" t="str">
        <f>IF(OR(AND(Z62=1,AH62=2),AND(Z62=1,AP62=2)),"○","")</f>
        <v/>
      </c>
      <c r="AT62" s="1038"/>
      <c r="AU62" s="1038"/>
      <c r="AV62" s="1038"/>
      <c r="AW62" s="1044" t="str">
        <f>IF(OR((AD62-AL62)&lt;0,(AD62-AT62)&lt;0),"!","")</f>
        <v/>
      </c>
      <c r="AX62" s="1044"/>
      <c r="AY62" s="1044"/>
      <c r="AZ62" s="1044"/>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2364</v>
      </c>
      <c r="V63" s="1038"/>
      <c r="W63" s="1038"/>
      <c r="X63" s="1038"/>
      <c r="Y63" s="1038"/>
      <c r="Z63" s="152" t="str">
        <f>IF(AND(B9&lt;&gt;"処遇加算なし",F15=4),IF(V44="✓",1,IF(V45="✓",2,"")),"")</f>
        <v/>
      </c>
      <c r="AA63" s="145"/>
      <c r="AB63" s="149"/>
      <c r="AC63" s="1038" t="s">
        <v>2364</v>
      </c>
      <c r="AD63" s="1038"/>
      <c r="AE63" s="1038"/>
      <c r="AF63" s="1038"/>
      <c r="AG63" s="1038"/>
      <c r="AH63" s="425">
        <f>IF(AND(F15&lt;&gt;4,F15&lt;&gt;5),0,IF(AZ8="○",1,2))</f>
        <v>2</v>
      </c>
      <c r="AI63" s="153"/>
      <c r="AJ63" s="149"/>
      <c r="AK63" s="1038" t="s">
        <v>2364</v>
      </c>
      <c r="AL63" s="1038"/>
      <c r="AM63" s="1038"/>
      <c r="AN63" s="1038"/>
      <c r="AO63" s="1038"/>
      <c r="AP63" s="425">
        <f>IF(AZ8="○",1,2)</f>
        <v>2</v>
      </c>
      <c r="AQ63" s="145"/>
      <c r="AR63" s="145"/>
      <c r="AS63" s="1038" t="str">
        <f>IF(OR(AND(Z63=1,AH63=2),AND(Z63=1,AP63=2)),"○","")</f>
        <v/>
      </c>
      <c r="AT63" s="1038"/>
      <c r="AU63" s="1038"/>
      <c r="AV63" s="1038"/>
      <c r="AW63" s="1044" t="str">
        <f>IF(OR((AD63-AL63)&lt;0,(AD63-AT63)&lt;0),"!","")</f>
        <v/>
      </c>
      <c r="AX63" s="1044"/>
      <c r="AY63" s="1044"/>
      <c r="AZ63" s="1044"/>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4" t="s">
        <v>2324</v>
      </c>
      <c r="O1" s="1074"/>
      <c r="P1" s="1074"/>
      <c r="Q1" s="1074"/>
      <c r="R1" s="1074"/>
      <c r="S1" s="1074"/>
      <c r="T1" s="1074"/>
      <c r="U1" s="1074"/>
      <c r="V1" s="1074"/>
      <c r="W1" s="1074"/>
      <c r="X1" s="1074"/>
      <c r="Y1" s="1074"/>
      <c r="Z1" s="1074"/>
      <c r="AA1" s="1074"/>
      <c r="AB1" s="1074"/>
      <c r="AC1" s="1074"/>
      <c r="AD1" s="1074"/>
      <c r="AE1" s="1074"/>
      <c r="AF1" s="1201" t="s">
        <v>25</v>
      </c>
      <c r="AG1" s="1201"/>
      <c r="AH1" s="1201"/>
      <c r="AI1" s="1202" t="str">
        <f>IF(G5="","",G5)</f>
        <v/>
      </c>
      <c r="AJ1" s="1202"/>
      <c r="AK1" s="1202"/>
      <c r="AL1" s="1202"/>
      <c r="AM1" s="1202"/>
      <c r="AN1" s="1202"/>
      <c r="AO1" s="1202"/>
      <c r="AP1" s="1202"/>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6"/>
      <c r="AR2" s="436"/>
      <c r="CE2" s="990" t="s">
        <v>2192</v>
      </c>
      <c r="CF2" s="990"/>
      <c r="CG2" s="990"/>
      <c r="CH2" s="990"/>
      <c r="CI2" s="1206" t="str">
        <f>IF(AI1&lt;&gt;"",1,"")</f>
        <v/>
      </c>
      <c r="CJ2" s="120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0" t="s">
        <v>2186</v>
      </c>
      <c r="CF3" s="990"/>
      <c r="CG3" s="990"/>
      <c r="CH3" s="990"/>
      <c r="CI3" s="1208" t="str">
        <f>IF(AND(L9="ベア加算",Q49="ベア加算"),1,"")</f>
        <v/>
      </c>
      <c r="CJ3" s="1209"/>
    </row>
    <row r="4" spans="1:88" ht="28.5" customHeight="1">
      <c r="B4" s="1128" t="s">
        <v>2237</v>
      </c>
      <c r="C4" s="1128"/>
      <c r="D4" s="1128"/>
      <c r="E4" s="1128"/>
      <c r="F4" s="1128"/>
      <c r="G4" s="1129" t="s">
        <v>0</v>
      </c>
      <c r="H4" s="1129"/>
      <c r="I4" s="1129"/>
      <c r="J4" s="1130" t="s">
        <v>1</v>
      </c>
      <c r="K4" s="1131"/>
      <c r="L4" s="1131"/>
      <c r="M4" s="1131"/>
      <c r="N4" s="1131"/>
      <c r="O4" s="1132"/>
      <c r="P4" s="985" t="s">
        <v>2</v>
      </c>
      <c r="Q4" s="986"/>
      <c r="R4" s="986"/>
      <c r="S4" s="986"/>
      <c r="T4" s="986"/>
      <c r="U4" s="986"/>
      <c r="V4" s="986"/>
      <c r="W4" s="986"/>
      <c r="X4" s="987"/>
      <c r="Y4" s="1130" t="s">
        <v>3</v>
      </c>
      <c r="Z4" s="1131"/>
      <c r="AA4" s="1131"/>
      <c r="AB4" s="1131"/>
      <c r="AC4" s="1131"/>
      <c r="AD4" s="1132"/>
      <c r="AE4" s="1096" t="s">
        <v>2317</v>
      </c>
      <c r="AF4" s="1097"/>
      <c r="AG4" s="1097"/>
      <c r="AH4" s="1098"/>
      <c r="AI4" s="1096" t="s">
        <v>2318</v>
      </c>
      <c r="AJ4" s="1097"/>
      <c r="AK4" s="1097"/>
      <c r="AL4" s="1098"/>
      <c r="AM4" s="1096" t="s">
        <v>2319</v>
      </c>
      <c r="AN4" s="1097"/>
      <c r="AO4" s="1097"/>
      <c r="AP4" s="1098"/>
      <c r="AS4" s="83"/>
      <c r="AT4" s="982" t="s">
        <v>2095</v>
      </c>
      <c r="AU4" s="982" t="s">
        <v>2055</v>
      </c>
      <c r="AV4" s="982" t="s">
        <v>2056</v>
      </c>
      <c r="AW4" s="982" t="s">
        <v>2057</v>
      </c>
      <c r="AX4" s="982" t="s">
        <v>2058</v>
      </c>
      <c r="AY4" s="982" t="s">
        <v>2059</v>
      </c>
      <c r="AZ4" s="982" t="s">
        <v>2094</v>
      </c>
      <c r="BA4" s="84"/>
      <c r="CE4" s="990" t="s">
        <v>2191</v>
      </c>
      <c r="CF4" s="990"/>
      <c r="CG4" s="990"/>
      <c r="CH4" s="990"/>
      <c r="CI4" s="988" t="str">
        <f>IF(OR(OR(G49="処遇加算Ⅰ",G49="処遇加算Ⅱ"),OR(AS48="処遇加算Ⅰ",AS48="処遇加算Ⅱ")),1,"")</f>
        <v/>
      </c>
      <c r="CJ4" s="989"/>
    </row>
    <row r="5" spans="1:88" ht="33" customHeight="1">
      <c r="B5" s="1116"/>
      <c r="C5" s="1116"/>
      <c r="D5" s="1116"/>
      <c r="E5" s="1116"/>
      <c r="F5" s="1116"/>
      <c r="G5" s="1117"/>
      <c r="H5" s="1117"/>
      <c r="I5" s="1117"/>
      <c r="J5" s="1118"/>
      <c r="K5" s="1118"/>
      <c r="L5" s="1118"/>
      <c r="M5" s="1119"/>
      <c r="N5" s="1119"/>
      <c r="O5" s="1119"/>
      <c r="P5" s="1007"/>
      <c r="Q5" s="1008"/>
      <c r="R5" s="1008"/>
      <c r="S5" s="1008"/>
      <c r="T5" s="1008"/>
      <c r="U5" s="1008"/>
      <c r="V5" s="1008"/>
      <c r="W5" s="1008"/>
      <c r="X5" s="1009"/>
      <c r="Y5" s="1099"/>
      <c r="Z5" s="1099"/>
      <c r="AA5" s="1099"/>
      <c r="AB5" s="1099"/>
      <c r="AC5" s="1099"/>
      <c r="AD5" s="1099"/>
      <c r="AE5" s="995"/>
      <c r="AF5" s="996"/>
      <c r="AG5" s="996"/>
      <c r="AH5" s="997"/>
      <c r="AI5" s="995"/>
      <c r="AJ5" s="996"/>
      <c r="AK5" s="996"/>
      <c r="AL5" s="997"/>
      <c r="AM5" s="998">
        <f>AE5-AI5</f>
        <v>0</v>
      </c>
      <c r="AN5" s="999"/>
      <c r="AO5" s="999"/>
      <c r="AP5" s="1000"/>
      <c r="AS5" s="83"/>
      <c r="AT5" s="983"/>
      <c r="AU5" s="983"/>
      <c r="AV5" s="983"/>
      <c r="AW5" s="983"/>
      <c r="AX5" s="983"/>
      <c r="AY5" s="983"/>
      <c r="AZ5" s="983"/>
      <c r="BA5" s="84"/>
      <c r="CE5" s="990" t="s">
        <v>2185</v>
      </c>
      <c r="CF5" s="990"/>
      <c r="CG5" s="990"/>
      <c r="CH5" s="990"/>
      <c r="CI5" s="988" t="str">
        <f>IF(OR(G49="処遇加算Ⅰ",AS48="処遇加算Ⅰ"),1,"")</f>
        <v/>
      </c>
      <c r="CJ5" s="989"/>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3"/>
      <c r="AU6" s="983"/>
      <c r="AV6" s="983"/>
      <c r="AW6" s="983"/>
      <c r="AX6" s="983"/>
      <c r="AY6" s="983"/>
      <c r="AZ6" s="983"/>
      <c r="BA6" s="84"/>
      <c r="CE6" s="990" t="s">
        <v>2188</v>
      </c>
      <c r="CF6" s="990"/>
      <c r="CG6" s="990"/>
      <c r="CH6" s="990"/>
      <c r="CI6" s="988" t="str">
        <f>IF(OR(AH61=1,AP61=1),1,"")</f>
        <v/>
      </c>
      <c r="CJ6" s="989"/>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4"/>
      <c r="AU7" s="984"/>
      <c r="AV7" s="984"/>
      <c r="AW7" s="984"/>
      <c r="AX7" s="984"/>
      <c r="AY7" s="984"/>
      <c r="AZ7" s="984"/>
      <c r="BA7" s="84"/>
      <c r="CE7" s="1210" t="s">
        <v>2187</v>
      </c>
      <c r="CF7" s="1210"/>
      <c r="CG7" s="1210"/>
      <c r="CH7" s="1210"/>
      <c r="CI7" s="988" t="str">
        <f>IF(AND(AH62=1,AD41=""),1,"")</f>
        <v/>
      </c>
      <c r="CJ7" s="989"/>
    </row>
    <row r="8" spans="1:88" ht="17.25" customHeight="1" thickBot="1">
      <c r="B8" s="1122" t="s">
        <v>2145</v>
      </c>
      <c r="C8" s="1123"/>
      <c r="D8" s="1123"/>
      <c r="E8" s="1123"/>
      <c r="F8" s="1123"/>
      <c r="G8" s="1123"/>
      <c r="H8" s="1123"/>
      <c r="I8" s="1123"/>
      <c r="J8" s="1123"/>
      <c r="K8" s="1123"/>
      <c r="L8" s="1123"/>
      <c r="M8" s="1123"/>
      <c r="N8" s="1123"/>
      <c r="O8" s="1123"/>
      <c r="P8" s="1123"/>
      <c r="Q8" s="1123"/>
      <c r="R8" s="1123"/>
      <c r="S8" s="1124"/>
      <c r="T8" s="1020" t="s">
        <v>12</v>
      </c>
      <c r="U8" s="1021"/>
      <c r="V8" s="1001" t="str">
        <f>IFERROR(IF(VLOOKUP(AS1,【参考】数式用2!E6:L23,3,FALSE)="","",VLOOKUP(AS1,【参考】数式用2!E6:L23,3,FALSE)),"")</f>
        <v/>
      </c>
      <c r="W8" s="1002"/>
      <c r="X8" s="1002"/>
      <c r="Y8" s="1002"/>
      <c r="Z8" s="1003"/>
      <c r="AA8" s="991" t="str">
        <f>IFERROR(VLOOKUP(AS1,【参考】数式用2!E6:L23,4,FALSE),"")</f>
        <v/>
      </c>
      <c r="AB8" s="991"/>
      <c r="AC8" s="991"/>
      <c r="AD8" s="991"/>
      <c r="AE8" s="991"/>
      <c r="AF8" s="991"/>
      <c r="AG8" s="991"/>
      <c r="AH8" s="991"/>
      <c r="AI8" s="991"/>
      <c r="AJ8" s="991"/>
      <c r="AK8" s="991"/>
      <c r="AL8" s="991"/>
      <c r="AM8" s="991"/>
      <c r="AN8" s="991"/>
      <c r="AO8" s="991"/>
      <c r="AP8" s="992"/>
      <c r="AS8" s="83"/>
      <c r="AT8" s="1203" t="str">
        <f>IF(L9="ベア加算","",IF(OR(V8="新加算Ⅰ",V8="新加算Ⅱ",V8="新加算Ⅲ",V8="新加算Ⅳ"),"○",""))</f>
        <v/>
      </c>
      <c r="AU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3" t="str">
        <f>IF(OR(V8="新加算Ⅰ",V8="新加算Ⅱ",V8="新加算Ⅲ",V8="新加算Ⅴ(１)",V8="新加算Ⅴ(３)",V8="新加算Ⅴ(８)"),"○","")</f>
        <v/>
      </c>
      <c r="AX8" s="1203" t="str">
        <f>IF(OR(V8="新加算Ⅰ",V8="新加算Ⅱ",V8="新加算Ⅴ(１)",V8="新加算Ⅴ(２)",V8="新加算Ⅴ(３)",V8="新加算Ⅴ(４)",V8="新加算Ⅴ(５)",V8="新加算Ⅴ(６)",V8="新加算Ⅴ(７)",V8="新加算Ⅴ(９)",V8="新加算Ⅴ(10)",V8="新加算Ⅴ(12)"),"○","")</f>
        <v/>
      </c>
      <c r="AY8" s="1203" t="str">
        <f>IF(OR(V8="新加算Ⅰ",V8="新加算Ⅴ(１)",V8="新加算Ⅴ(２)",V8="新加算Ⅴ(５)",V8="新加算Ⅴ(７)",V8="新加算Ⅴ(10)"),"○","")</f>
        <v/>
      </c>
      <c r="AZ8" s="1203" t="str">
        <f>IF(OR(V8="新加算Ⅰ",V8="新加算Ⅱ",V8="新加算Ⅴ(１)",V8="新加算Ⅴ(２)",V8="新加算Ⅴ(３)",V8="新加算Ⅴ(４)",V8="新加算Ⅴ(５)",V8="新加算Ⅴ(６)",V8="新加算Ⅴ(７)",V8="新加算Ⅴ(９)",V8="新加算Ⅴ(10)",V8="新加算Ⅴ(12)"),"○","")</f>
        <v/>
      </c>
      <c r="BA8" s="84"/>
      <c r="CE8" s="1210" t="s">
        <v>2187</v>
      </c>
      <c r="CF8" s="1210"/>
      <c r="CG8" s="1210"/>
      <c r="CH8" s="1210"/>
      <c r="CI8" s="988" t="str">
        <f>IF(AND(AP62=1,AL41=""),1,"")</f>
        <v/>
      </c>
      <c r="CJ8" s="989"/>
    </row>
    <row r="9" spans="1:88" ht="26.25" customHeight="1">
      <c r="B9" s="1137"/>
      <c r="C9" s="1138"/>
      <c r="D9" s="1138"/>
      <c r="E9" s="1138"/>
      <c r="F9" s="1139"/>
      <c r="G9" s="1140"/>
      <c r="H9" s="1141"/>
      <c r="I9" s="1141"/>
      <c r="J9" s="1141"/>
      <c r="K9" s="1142"/>
      <c r="L9" s="1143"/>
      <c r="M9" s="1144"/>
      <c r="N9" s="1144"/>
      <c r="O9" s="1144"/>
      <c r="P9" s="1145"/>
      <c r="Q9" s="1120" t="s">
        <v>2051</v>
      </c>
      <c r="R9" s="1121"/>
      <c r="S9" s="1121"/>
      <c r="T9" s="1020"/>
      <c r="U9" s="1021"/>
      <c r="V9" s="1004" t="str">
        <f>IFERROR(VLOOKUP(Y5,【参考】数式用!$A$5:$AB$37,MATCH(V8,【参考】数式用!$B$4:$AB$4,0)+1,FALSE),"")</f>
        <v/>
      </c>
      <c r="W9" s="1005"/>
      <c r="X9" s="1005"/>
      <c r="Y9" s="1005"/>
      <c r="Z9" s="1006"/>
      <c r="AA9" s="993"/>
      <c r="AB9" s="993"/>
      <c r="AC9" s="993"/>
      <c r="AD9" s="993"/>
      <c r="AE9" s="993"/>
      <c r="AF9" s="993"/>
      <c r="AG9" s="993"/>
      <c r="AH9" s="993"/>
      <c r="AI9" s="993"/>
      <c r="AJ9" s="993"/>
      <c r="AK9" s="993"/>
      <c r="AL9" s="993"/>
      <c r="AM9" s="993"/>
      <c r="AN9" s="993"/>
      <c r="AO9" s="993"/>
      <c r="AP9" s="994"/>
      <c r="AS9" s="83"/>
      <c r="AT9" s="1204"/>
      <c r="AU9" s="1204"/>
      <c r="AV9" s="1204"/>
      <c r="AW9" s="1204"/>
      <c r="AX9" s="1204"/>
      <c r="AY9" s="1204"/>
      <c r="AZ9" s="1204"/>
      <c r="BA9" s="84"/>
      <c r="CE9" s="990" t="s">
        <v>2187</v>
      </c>
      <c r="CF9" s="990"/>
      <c r="CG9" s="990"/>
      <c r="CH9" s="990"/>
      <c r="CI9" s="988" t="str">
        <f>IF(OR(AH62=1,AP62=1),1,"")</f>
        <v/>
      </c>
      <c r="CJ9" s="989"/>
    </row>
    <row r="10" spans="1:88" ht="11.25" customHeight="1">
      <c r="B10" s="1146" t="str">
        <f>IFERROR(VLOOKUP(Y5,【参考】数式用!$A$5:$J$37,MATCH(B9,【参考】数式用!$B$4:$J$4,0)+1,0),"")</f>
        <v/>
      </c>
      <c r="C10" s="1147"/>
      <c r="D10" s="1147"/>
      <c r="E10" s="1147"/>
      <c r="F10" s="1148"/>
      <c r="G10" s="1146" t="str">
        <f>IFERROR(VLOOKUP(Y5,【参考】数式用!$A$5:$J$37,MATCH(G9,【参考】数式用!$B$4:$J$4,0)+1,0),"")</f>
        <v/>
      </c>
      <c r="H10" s="1147"/>
      <c r="I10" s="1147"/>
      <c r="J10" s="1147"/>
      <c r="K10" s="1148"/>
      <c r="L10" s="1152" t="str">
        <f>IFERROR(VLOOKUP(Y5,【参考】数式用!$A$5:$J$37,MATCH(L9,【参考】数式用!$B$4:$J$4,0)+1,0),"")</f>
        <v/>
      </c>
      <c r="M10" s="1153"/>
      <c r="N10" s="1153"/>
      <c r="O10" s="1153"/>
      <c r="P10" s="1154"/>
      <c r="Q10" s="1158">
        <f>SUM(B10,G10,L10)</f>
        <v>0</v>
      </c>
      <c r="R10" s="1159"/>
      <c r="S10" s="1159"/>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0" t="s">
        <v>2190</v>
      </c>
      <c r="CF10" s="990"/>
      <c r="CG10" s="990"/>
      <c r="CH10" s="990"/>
      <c r="CI10" s="988">
        <f>IF(OR(AH63=1,AP63=1),1,0)</f>
        <v>0</v>
      </c>
      <c r="CJ10" s="989"/>
    </row>
    <row r="11" spans="1:88" s="94" customFormat="1" ht="20.25" customHeight="1" thickBot="1">
      <c r="B11" s="1149"/>
      <c r="C11" s="1150"/>
      <c r="D11" s="1150"/>
      <c r="E11" s="1150"/>
      <c r="F11" s="1151"/>
      <c r="G11" s="1149"/>
      <c r="H11" s="1150"/>
      <c r="I11" s="1150"/>
      <c r="J11" s="1150"/>
      <c r="K11" s="1151"/>
      <c r="L11" s="1155"/>
      <c r="M11" s="1156"/>
      <c r="N11" s="1156"/>
      <c r="O11" s="1156"/>
      <c r="P11" s="1157"/>
      <c r="Q11" s="1158"/>
      <c r="R11" s="1159"/>
      <c r="S11" s="1159"/>
      <c r="T11" s="1031"/>
      <c r="U11" s="1021"/>
      <c r="V11" s="1094" t="str">
        <f>IFERROR(IF(VLOOKUP(AS1,【参考】数式用2!E6:L23,5,FALSE)="","",VLOOKUP(AS1,【参考】数式用2!E6:L23,5,FALSE)),"")</f>
        <v/>
      </c>
      <c r="W11" s="1094"/>
      <c r="X11" s="1094"/>
      <c r="Y11" s="1094"/>
      <c r="Z11" s="1094"/>
      <c r="AA11" s="991" t="str">
        <f>IFERROR(VLOOKUP(AS1,【参考】数式用2!E6:L23,6,FALSE),"")</f>
        <v/>
      </c>
      <c r="AB11" s="991"/>
      <c r="AC11" s="991"/>
      <c r="AD11" s="991"/>
      <c r="AE11" s="991"/>
      <c r="AF11" s="991"/>
      <c r="AG11" s="991"/>
      <c r="AH11" s="991"/>
      <c r="AI11" s="991"/>
      <c r="AJ11" s="991"/>
      <c r="AK11" s="991"/>
      <c r="AL11" s="991"/>
      <c r="AM11" s="991"/>
      <c r="AN11" s="991"/>
      <c r="AO11" s="991"/>
      <c r="AP11" s="992"/>
      <c r="AS11" s="99"/>
      <c r="AT11" s="1203" t="str">
        <f>IF(L9="ベア加算","",IF(OR(V11="新加算Ⅰ",V11="新加算Ⅱ",V11="新加算Ⅲ",V11="新加算Ⅳ"),"○",""))</f>
        <v/>
      </c>
      <c r="AU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3" t="str">
        <f>IF(OR(V11="新加算Ⅰ",V11="新加算Ⅱ",V11="新加算Ⅲ",V11="新加算Ⅴ(１)",V11="新加算Ⅴ(３)",V11="新加算Ⅴ(８)"),"○","")</f>
        <v/>
      </c>
      <c r="AX11" s="1203" t="str">
        <f>IF(OR(V11="新加算Ⅰ",V11="新加算Ⅱ",V11="新加算Ⅴ(１)",V11="新加算Ⅴ(２)",V11="新加算Ⅴ(３)",V11="新加算Ⅴ(４)",V11="新加算Ⅴ(５)",V11="新加算Ⅴ(６)",V11="新加算Ⅴ(７)",V11="新加算Ⅴ(９)",V11="新加算Ⅴ(10)",V11="新加算Ⅴ(12)"),"○","")</f>
        <v/>
      </c>
      <c r="AY11" s="1203" t="str">
        <f>IF(OR(V11="新加算Ⅰ",V11="新加算Ⅴ(１)",V11="新加算Ⅴ(２)",V11="新加算Ⅴ(５)",V11="新加算Ⅴ(７)",V11="新加算Ⅴ(10)"),"○","")</f>
        <v/>
      </c>
      <c r="AZ11" s="1203"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5"/>
      <c r="D12" s="1115"/>
      <c r="E12" s="1115"/>
      <c r="F12" s="1115"/>
      <c r="G12" s="1115"/>
      <c r="H12" s="1115"/>
      <c r="I12" s="1115"/>
      <c r="J12" s="1115"/>
      <c r="K12" s="1115"/>
      <c r="L12" s="1115"/>
      <c r="M12" s="1115"/>
      <c r="N12" s="1115"/>
      <c r="O12" s="1115"/>
      <c r="P12" s="1115"/>
      <c r="Q12" s="1115"/>
      <c r="R12" s="1115"/>
      <c r="S12" s="1115"/>
      <c r="T12" s="1031"/>
      <c r="U12" s="1021"/>
      <c r="V12" s="1093" t="str">
        <f>IFERROR(VLOOKUP(Y5,【参考】数式用!$A$5:$AB$37,MATCH(V11,【参考】数式用!$B$4:$AB$4,0)+1,FALSE),"")</f>
        <v/>
      </c>
      <c r="W12" s="1093"/>
      <c r="X12" s="1093"/>
      <c r="Y12" s="1093"/>
      <c r="Z12" s="1093"/>
      <c r="AA12" s="993"/>
      <c r="AB12" s="993"/>
      <c r="AC12" s="993"/>
      <c r="AD12" s="993"/>
      <c r="AE12" s="993"/>
      <c r="AF12" s="993"/>
      <c r="AG12" s="993"/>
      <c r="AH12" s="993"/>
      <c r="AI12" s="993"/>
      <c r="AJ12" s="993"/>
      <c r="AK12" s="993"/>
      <c r="AL12" s="993"/>
      <c r="AM12" s="993"/>
      <c r="AN12" s="993"/>
      <c r="AO12" s="993"/>
      <c r="AP12" s="994"/>
      <c r="AS12" s="83"/>
      <c r="AT12" s="1204"/>
      <c r="AU12" s="1204"/>
      <c r="AV12" s="1204"/>
      <c r="AW12" s="1204"/>
      <c r="AX12" s="1204"/>
      <c r="AY12" s="1204"/>
      <c r="AZ12" s="1204"/>
      <c r="BA12" s="84"/>
    </row>
    <row r="13" spans="1:88" ht="12" customHeight="1">
      <c r="A13" s="78"/>
      <c r="B13" s="1067" t="s">
        <v>2115</v>
      </c>
      <c r="C13" s="1068"/>
      <c r="D13" s="1068"/>
      <c r="E13" s="1068"/>
      <c r="F13" s="1068"/>
      <c r="G13" s="1068"/>
      <c r="H13" s="1068"/>
      <c r="I13" s="1068"/>
      <c r="J13" s="1068"/>
      <c r="K13" s="1068"/>
      <c r="L13" s="1068"/>
      <c r="M13" s="1068"/>
      <c r="N13" s="1068"/>
      <c r="O13" s="1068"/>
      <c r="P13" s="1068"/>
      <c r="Q13" s="1068"/>
      <c r="R13" s="1068"/>
      <c r="S13" s="106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4"/>
      <c r="V14" s="1094" t="str">
        <f>IFERROR(IF(VLOOKUP(AS1,【参考】数式用2!E6:L23,7,FALSE)="","",VLOOKUP(AS1,【参考】数式用2!E6:L23,7,FALSE)),"")</f>
        <v/>
      </c>
      <c r="W14" s="1094"/>
      <c r="X14" s="1094"/>
      <c r="Y14" s="1094"/>
      <c r="Z14" s="1094"/>
      <c r="AA14" s="1023" t="str">
        <f>IFERROR(VLOOKUP(AS1,【参考】数式用2!E6:L23,8,FALSE),"")</f>
        <v/>
      </c>
      <c r="AB14" s="991"/>
      <c r="AC14" s="991"/>
      <c r="AD14" s="991"/>
      <c r="AE14" s="991"/>
      <c r="AF14" s="991"/>
      <c r="AG14" s="991"/>
      <c r="AH14" s="991"/>
      <c r="AI14" s="991"/>
      <c r="AJ14" s="991"/>
      <c r="AK14" s="991"/>
      <c r="AL14" s="991"/>
      <c r="AM14" s="991"/>
      <c r="AN14" s="991"/>
      <c r="AO14" s="991"/>
      <c r="AP14" s="992"/>
      <c r="AS14" s="83"/>
      <c r="AT14" s="1203" t="str">
        <f>IF(L9="ベア加算","",IF(OR(V14="新加算Ⅰ",V14="新加算Ⅱ",V14="新加算Ⅲ",V14="新加算Ⅳ"),"○",""))</f>
        <v/>
      </c>
      <c r="AU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3" t="str">
        <f>IF(OR(V14="新加算Ⅰ",V14="新加算Ⅱ",V14="新加算Ⅲ",V14="新加算Ⅴ(１)",V14="新加算Ⅴ(３)",V14="新加算Ⅴ(８)"),"○","")</f>
        <v/>
      </c>
      <c r="AX14" s="1203" t="str">
        <f>IF(OR(V14="新加算Ⅰ",V14="新加算Ⅱ",V14="新加算Ⅴ(１)",V14="新加算Ⅴ(２)",V14="新加算Ⅴ(３)",V14="新加算Ⅴ(４)",V14="新加算Ⅴ(５)",V14="新加算Ⅴ(６)",V14="新加算Ⅴ(７)",V14="新加算Ⅴ(９)",V14="新加算Ⅴ(10)",V14="新加算Ⅴ(12)"),"○","")</f>
        <v/>
      </c>
      <c r="AY14" s="1203" t="str">
        <f>IF(OR(V14="新加算Ⅰ",V14="新加算Ⅴ(１)",V14="新加算Ⅴ(２)",V14="新加算Ⅴ(５)",V14="新加算Ⅴ(７)",V14="新加算Ⅴ(10)"),"○","")</f>
        <v/>
      </c>
      <c r="AZ14" s="1203"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2109</v>
      </c>
      <c r="C15" s="1059"/>
      <c r="D15" s="54">
        <v>6</v>
      </c>
      <c r="E15" s="437" t="s">
        <v>2110</v>
      </c>
      <c r="F15" s="54">
        <v>4</v>
      </c>
      <c r="G15" s="437" t="s">
        <v>2111</v>
      </c>
      <c r="H15" s="1060" t="s">
        <v>2112</v>
      </c>
      <c r="I15" s="1060"/>
      <c r="J15" s="1073"/>
      <c r="K15" s="54">
        <v>7</v>
      </c>
      <c r="L15" s="437" t="s">
        <v>2110</v>
      </c>
      <c r="M15" s="54">
        <v>3</v>
      </c>
      <c r="N15" s="437" t="s">
        <v>2111</v>
      </c>
      <c r="O15" s="437" t="s">
        <v>2113</v>
      </c>
      <c r="P15" s="104">
        <f>(K15*12+M15)-(D15*12+F15)+1</f>
        <v>12</v>
      </c>
      <c r="Q15" s="1060" t="s">
        <v>2114</v>
      </c>
      <c r="R15" s="1060"/>
      <c r="S15" s="105" t="s">
        <v>69</v>
      </c>
      <c r="U15" s="434"/>
      <c r="V15" s="1061" t="str">
        <f>IFERROR(VLOOKUP(Y5,【参考】数式用!$A$5:$AB$37,MATCH(V14,【参考】数式用!$B$4:$AB$4,0)+1,FALSE),"")</f>
        <v/>
      </c>
      <c r="W15" s="1062"/>
      <c r="X15" s="1062"/>
      <c r="Y15" s="1062"/>
      <c r="Z15" s="1063"/>
      <c r="AA15" s="1024"/>
      <c r="AB15" s="1025"/>
      <c r="AC15" s="1025"/>
      <c r="AD15" s="1025"/>
      <c r="AE15" s="1025"/>
      <c r="AF15" s="1025"/>
      <c r="AG15" s="1025"/>
      <c r="AH15" s="1025"/>
      <c r="AI15" s="1025"/>
      <c r="AJ15" s="1025"/>
      <c r="AK15" s="1025"/>
      <c r="AL15" s="1025"/>
      <c r="AM15" s="1025"/>
      <c r="AN15" s="1025"/>
      <c r="AO15" s="1025"/>
      <c r="AP15" s="1026"/>
      <c r="AS15" s="83"/>
      <c r="AT15" s="1205"/>
      <c r="AU15" s="1205"/>
      <c r="AV15" s="1205"/>
      <c r="AW15" s="1205"/>
      <c r="AX15" s="1205"/>
      <c r="AY15" s="1205"/>
      <c r="AZ15" s="120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4"/>
      <c r="W16" s="1065"/>
      <c r="X16" s="1065"/>
      <c r="Y16" s="1065"/>
      <c r="Z16" s="1066"/>
      <c r="AA16" s="1027"/>
      <c r="AB16" s="1028"/>
      <c r="AC16" s="1028"/>
      <c r="AD16" s="1028"/>
      <c r="AE16" s="1028"/>
      <c r="AF16" s="1028"/>
      <c r="AG16" s="1028"/>
      <c r="AH16" s="1028"/>
      <c r="AI16" s="1028"/>
      <c r="AJ16" s="1028"/>
      <c r="AK16" s="1028"/>
      <c r="AL16" s="1028"/>
      <c r="AM16" s="1028"/>
      <c r="AN16" s="1028"/>
      <c r="AO16" s="1028"/>
      <c r="AP16" s="1029"/>
      <c r="AS16" s="83"/>
      <c r="AT16" s="1204"/>
      <c r="AU16" s="1204"/>
      <c r="AV16" s="1204"/>
      <c r="AW16" s="1204"/>
      <c r="AX16" s="1204"/>
      <c r="AY16" s="1204"/>
      <c r="AZ16" s="1204"/>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1" t="s">
        <v>2062</v>
      </c>
      <c r="C18" s="1091"/>
      <c r="D18" s="1091"/>
      <c r="E18" s="1091"/>
      <c r="F18" s="1091"/>
      <c r="G18" s="1091"/>
      <c r="H18" s="1091"/>
      <c r="I18" s="1091"/>
      <c r="J18" s="1091"/>
      <c r="K18" s="1091"/>
      <c r="L18" s="1091"/>
      <c r="M18" s="1091"/>
      <c r="N18" s="1091"/>
      <c r="O18" s="1091"/>
      <c r="P18" s="1091"/>
      <c r="Q18" s="1091"/>
      <c r="R18" s="1091"/>
      <c r="S18" s="1091"/>
      <c r="AI18" s="116"/>
      <c r="AJ18" s="116"/>
      <c r="AK18" s="116"/>
      <c r="AL18" s="116"/>
      <c r="AM18" s="116"/>
      <c r="AN18" s="116"/>
      <c r="AO18" s="116"/>
      <c r="AP18" s="116"/>
      <c r="AQ18" s="116"/>
    </row>
    <row r="19" spans="2:60" ht="6" customHeight="1" thickBot="1">
      <c r="B19" s="1091"/>
      <c r="C19" s="1091"/>
      <c r="D19" s="1091"/>
      <c r="E19" s="1091"/>
      <c r="F19" s="1091"/>
      <c r="G19" s="1091"/>
      <c r="H19" s="1091"/>
      <c r="I19" s="1091"/>
      <c r="J19" s="1091"/>
      <c r="K19" s="1091"/>
      <c r="L19" s="1091"/>
      <c r="M19" s="1091"/>
      <c r="N19" s="1091"/>
      <c r="O19" s="1091"/>
      <c r="P19" s="1091"/>
      <c r="Q19" s="1091"/>
      <c r="R19" s="1091"/>
      <c r="S19" s="1091"/>
      <c r="AI19" s="116"/>
      <c r="AJ19" s="116"/>
      <c r="AK19" s="116"/>
      <c r="AL19" s="116"/>
      <c r="AM19" s="116"/>
      <c r="AN19" s="116"/>
      <c r="AO19" s="116"/>
      <c r="AP19" s="116"/>
      <c r="AQ19" s="116"/>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117"/>
      <c r="U20" s="78"/>
      <c r="V20" s="1075" t="s">
        <v>215</v>
      </c>
      <c r="W20" s="1075"/>
      <c r="X20" s="1075"/>
      <c r="Y20" s="1075"/>
      <c r="Z20" s="1075"/>
      <c r="AA20" s="91"/>
      <c r="AB20" s="91"/>
      <c r="AC20" s="1075" t="str">
        <f>IF(F15=4,"R6.4～R6.5",IF(F15=5,"R6.5",""))</f>
        <v>R6.4～R6.5</v>
      </c>
      <c r="AD20" s="1075"/>
      <c r="AE20" s="1075"/>
      <c r="AF20" s="1075"/>
      <c r="AG20" s="1075"/>
      <c r="AH20" s="1075"/>
      <c r="AI20" s="91"/>
      <c r="AJ20" s="91"/>
      <c r="AK20" s="1075" t="str">
        <f>IF(OR(F15=4,F15=5),"R6.6","R"&amp;D15&amp;"."&amp;F15)&amp;"～R"&amp;K15&amp;"."&amp;M15</f>
        <v>R6.6～R7.3</v>
      </c>
      <c r="AL20" s="1075"/>
      <c r="AM20" s="1075"/>
      <c r="AN20" s="1075"/>
      <c r="AO20" s="1075"/>
      <c r="AP20" s="1075"/>
      <c r="AS20" s="1011" t="str">
        <f>IFERROR(VLOOKUP(AS1,【参考】数式用2!E6:S23,9,FALSE),"")</f>
        <v/>
      </c>
      <c r="AT20" s="1012"/>
      <c r="AU20" s="1012"/>
      <c r="AV20" s="1012"/>
      <c r="AW20" s="1012"/>
      <c r="AX20" s="1012"/>
      <c r="AY20" s="1012"/>
      <c r="AZ20" s="1012"/>
      <c r="BA20" s="1012"/>
      <c r="BB20" s="1012"/>
      <c r="BC20" s="1012"/>
      <c r="BD20" s="1012"/>
      <c r="BE20" s="1012"/>
      <c r="BF20" s="1012"/>
      <c r="BG20" s="1012"/>
      <c r="BH20" s="1013"/>
    </row>
    <row r="21" spans="2:60" ht="17.100000000000001" customHeight="1">
      <c r="B21" s="1082" t="s">
        <v>2121</v>
      </c>
      <c r="C21" s="1083"/>
      <c r="D21" s="1083"/>
      <c r="E21" s="1083"/>
      <c r="F21" s="1084"/>
      <c r="G21" s="1076" t="s">
        <v>216</v>
      </c>
      <c r="H21" s="1077"/>
      <c r="I21" s="1077"/>
      <c r="J21" s="1077"/>
      <c r="K21" s="1077"/>
      <c r="L21" s="1077"/>
      <c r="M21" s="1077"/>
      <c r="N21" s="1077"/>
      <c r="O21" s="1077"/>
      <c r="P21" s="1077"/>
      <c r="Q21" s="1077"/>
      <c r="R21" s="1077"/>
      <c r="S21" s="1077"/>
      <c r="T21" s="1078"/>
      <c r="U21" s="118"/>
      <c r="V21" s="438" t="str">
        <f>IFERROR(IF(L9="ベア加算","✓",""),"")</f>
        <v/>
      </c>
      <c r="W21" s="1030" t="s">
        <v>14</v>
      </c>
      <c r="X21" s="1030"/>
      <c r="Y21" s="1030"/>
      <c r="Z21" s="1030"/>
      <c r="AA21" s="1020" t="s">
        <v>12</v>
      </c>
      <c r="AB21" s="1021"/>
      <c r="AC21" s="120"/>
      <c r="AD21" s="1032" t="s">
        <v>14</v>
      </c>
      <c r="AE21" s="1032"/>
      <c r="AF21" s="1032"/>
      <c r="AG21" s="1032"/>
      <c r="AH21" s="1032"/>
      <c r="AI21" s="1020" t="s">
        <v>12</v>
      </c>
      <c r="AJ21" s="1021"/>
      <c r="AK21" s="121"/>
      <c r="AL21" s="1032" t="s">
        <v>14</v>
      </c>
      <c r="AM21" s="1032"/>
      <c r="AN21" s="1032"/>
      <c r="AO21" s="1032"/>
      <c r="AP21" s="1032"/>
      <c r="AS21" s="1014"/>
      <c r="AT21" s="1015"/>
      <c r="AU21" s="1015"/>
      <c r="AV21" s="1015"/>
      <c r="AW21" s="1015"/>
      <c r="AX21" s="1015"/>
      <c r="AY21" s="1015"/>
      <c r="AZ21" s="1015"/>
      <c r="BA21" s="1015"/>
      <c r="BB21" s="1015"/>
      <c r="BC21" s="1015"/>
      <c r="BD21" s="1015"/>
      <c r="BE21" s="1015"/>
      <c r="BF21" s="1015"/>
      <c r="BG21" s="1015"/>
      <c r="BH21" s="1016"/>
    </row>
    <row r="22" spans="2:60" ht="17.100000000000001" customHeight="1" thickBot="1">
      <c r="B22" s="1085"/>
      <c r="C22" s="1086"/>
      <c r="D22" s="1086"/>
      <c r="E22" s="1086"/>
      <c r="F22" s="1087"/>
      <c r="G22" s="1079"/>
      <c r="H22" s="1080"/>
      <c r="I22" s="1080"/>
      <c r="J22" s="1080"/>
      <c r="K22" s="1080"/>
      <c r="L22" s="1080"/>
      <c r="M22" s="1080"/>
      <c r="N22" s="1080"/>
      <c r="O22" s="1080"/>
      <c r="P22" s="1080"/>
      <c r="Q22" s="1080"/>
      <c r="R22" s="1080"/>
      <c r="S22" s="1080"/>
      <c r="T22" s="1081"/>
      <c r="U22" s="118"/>
      <c r="V22" s="122" t="str">
        <f>IFERROR(IF(L9="ベア加算なし","✓",""),"")</f>
        <v/>
      </c>
      <c r="W22" s="1054" t="s">
        <v>15</v>
      </c>
      <c r="X22" s="1030"/>
      <c r="Y22" s="1055"/>
      <c r="Z22" s="1056"/>
      <c r="AA22" s="1020"/>
      <c r="AB22" s="1021"/>
      <c r="AC22" s="120"/>
      <c r="AD22" s="1030" t="s">
        <v>15</v>
      </c>
      <c r="AE22" s="1030"/>
      <c r="AF22" s="1030"/>
      <c r="AG22" s="1030"/>
      <c r="AH22" s="1030"/>
      <c r="AI22" s="1020"/>
      <c r="AJ22" s="1021"/>
      <c r="AK22" s="121"/>
      <c r="AL22" s="1030" t="s">
        <v>15</v>
      </c>
      <c r="AM22" s="1030"/>
      <c r="AN22" s="1030"/>
      <c r="AO22" s="1030"/>
      <c r="AP22" s="1030"/>
      <c r="AS22" s="1017"/>
      <c r="AT22" s="1018"/>
      <c r="AU22" s="1018"/>
      <c r="AV22" s="1018"/>
      <c r="AW22" s="1018"/>
      <c r="AX22" s="1018"/>
      <c r="AY22" s="1018"/>
      <c r="AZ22" s="1018"/>
      <c r="BA22" s="1018"/>
      <c r="BB22" s="1018"/>
      <c r="BC22" s="1018"/>
      <c r="BD22" s="1018"/>
      <c r="BE22" s="1018"/>
      <c r="BF22" s="1018"/>
      <c r="BG22" s="1018"/>
      <c r="BH22" s="1019"/>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2" t="s">
        <v>2067</v>
      </c>
      <c r="C24" s="1083"/>
      <c r="D24" s="1083"/>
      <c r="E24" s="1083"/>
      <c r="F24" s="1084"/>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088" t="s">
        <v>2096</v>
      </c>
      <c r="X24" s="1089"/>
      <c r="Y24" s="1089"/>
      <c r="Z24" s="1090"/>
      <c r="AA24" s="1020" t="s">
        <v>12</v>
      </c>
      <c r="AB24" s="1021"/>
      <c r="AC24" s="120"/>
      <c r="AD24" s="1010" t="s">
        <v>14</v>
      </c>
      <c r="AE24" s="1010"/>
      <c r="AF24" s="1010"/>
      <c r="AG24" s="1010"/>
      <c r="AH24" s="1010"/>
      <c r="AI24" s="1020" t="s">
        <v>12</v>
      </c>
      <c r="AJ24" s="1021"/>
      <c r="AK24" s="120"/>
      <c r="AL24" s="1010" t="s">
        <v>14</v>
      </c>
      <c r="AM24" s="1010"/>
      <c r="AN24" s="1010"/>
      <c r="AO24" s="1010"/>
      <c r="AP24" s="1010"/>
      <c r="AS24" s="101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2"/>
      <c r="AU24" s="1012"/>
      <c r="AV24" s="1012"/>
      <c r="AW24" s="1012"/>
      <c r="AX24" s="1012"/>
      <c r="AY24" s="1012"/>
      <c r="AZ24" s="1012"/>
      <c r="BA24" s="1012"/>
      <c r="BB24" s="1012"/>
      <c r="BC24" s="1012"/>
      <c r="BD24" s="1012"/>
      <c r="BE24" s="1012"/>
      <c r="BF24" s="1012"/>
      <c r="BG24" s="1012"/>
      <c r="BH24" s="1013"/>
    </row>
    <row r="25" spans="2:60" ht="21">
      <c r="B25" s="1160"/>
      <c r="C25" s="1161"/>
      <c r="D25" s="1161"/>
      <c r="E25" s="1161"/>
      <c r="F25" s="1162"/>
      <c r="G25" s="1024"/>
      <c r="H25" s="1025"/>
      <c r="I25" s="1025"/>
      <c r="J25" s="1025"/>
      <c r="K25" s="1025"/>
      <c r="L25" s="1025"/>
      <c r="M25" s="1025"/>
      <c r="N25" s="1025"/>
      <c r="O25" s="1025"/>
      <c r="P25" s="1025"/>
      <c r="Q25" s="1025"/>
      <c r="R25" s="1025"/>
      <c r="S25" s="1025"/>
      <c r="T25" s="1095"/>
      <c r="U25" s="118"/>
      <c r="V25" s="438" t="str">
        <f>IFERROR(IF(B9="処遇加算Ⅲ","✓",""),"")</f>
        <v/>
      </c>
      <c r="W25" s="1088" t="s">
        <v>19</v>
      </c>
      <c r="X25" s="1089"/>
      <c r="Y25" s="1089"/>
      <c r="Z25" s="1090"/>
      <c r="AA25" s="1020"/>
      <c r="AB25" s="1021"/>
      <c r="AC25" s="120"/>
      <c r="AD25" s="1022" t="s">
        <v>17</v>
      </c>
      <c r="AE25" s="1022"/>
      <c r="AF25" s="1022"/>
      <c r="AG25" s="1022"/>
      <c r="AH25" s="1022"/>
      <c r="AI25" s="1020"/>
      <c r="AJ25" s="1021"/>
      <c r="AK25" s="121"/>
      <c r="AL25" s="1022" t="s">
        <v>17</v>
      </c>
      <c r="AM25" s="1022"/>
      <c r="AN25" s="1022"/>
      <c r="AO25" s="1022"/>
      <c r="AP25" s="1022"/>
      <c r="AS25" s="1014"/>
      <c r="AT25" s="1015"/>
      <c r="AU25" s="1015"/>
      <c r="AV25" s="1015"/>
      <c r="AW25" s="1015"/>
      <c r="AX25" s="1015"/>
      <c r="AY25" s="1015"/>
      <c r="AZ25" s="1015"/>
      <c r="BA25" s="1015"/>
      <c r="BB25" s="1015"/>
      <c r="BC25" s="1015"/>
      <c r="BD25" s="1015"/>
      <c r="BE25" s="1015"/>
      <c r="BF25" s="1015"/>
      <c r="BG25" s="1015"/>
      <c r="BH25" s="1016"/>
    </row>
    <row r="26" spans="2:60" ht="18" customHeight="1" thickBot="1">
      <c r="B26" s="1085"/>
      <c r="C26" s="1086"/>
      <c r="D26" s="1086"/>
      <c r="E26" s="1086"/>
      <c r="F26" s="1087"/>
      <c r="G26" s="1079"/>
      <c r="H26" s="1080"/>
      <c r="I26" s="1080"/>
      <c r="J26" s="1080"/>
      <c r="K26" s="1080"/>
      <c r="L26" s="1080"/>
      <c r="M26" s="1080"/>
      <c r="N26" s="1080"/>
      <c r="O26" s="1080"/>
      <c r="P26" s="1080"/>
      <c r="Q26" s="1080"/>
      <c r="R26" s="1080"/>
      <c r="S26" s="1080"/>
      <c r="T26" s="1081"/>
      <c r="U26" s="92"/>
      <c r="V26" s="438" t="str">
        <f>IFERROR(IF(B9="処遇加算なし","✓",""),"")</f>
        <v/>
      </c>
      <c r="W26" s="1088" t="s">
        <v>2097</v>
      </c>
      <c r="X26" s="1089"/>
      <c r="Y26" s="1089"/>
      <c r="Z26" s="1090"/>
      <c r="AA26" s="1020"/>
      <c r="AB26" s="1021"/>
      <c r="AC26" s="120"/>
      <c r="AD26" s="1010" t="s">
        <v>15</v>
      </c>
      <c r="AE26" s="1010"/>
      <c r="AF26" s="1010"/>
      <c r="AG26" s="1010"/>
      <c r="AH26" s="1010"/>
      <c r="AI26" s="1020"/>
      <c r="AJ26" s="1021"/>
      <c r="AK26" s="121"/>
      <c r="AL26" s="1010" t="s">
        <v>15</v>
      </c>
      <c r="AM26" s="1010"/>
      <c r="AN26" s="1010"/>
      <c r="AO26" s="1010"/>
      <c r="AP26" s="1010"/>
      <c r="AS26" s="1017"/>
      <c r="AT26" s="1018"/>
      <c r="AU26" s="1018"/>
      <c r="AV26" s="1018"/>
      <c r="AW26" s="1018"/>
      <c r="AX26" s="1018"/>
      <c r="AY26" s="1018"/>
      <c r="AZ26" s="1018"/>
      <c r="BA26" s="1018"/>
      <c r="BB26" s="1018"/>
      <c r="BC26" s="1018"/>
      <c r="BD26" s="1018"/>
      <c r="BE26" s="1018"/>
      <c r="BF26" s="1018"/>
      <c r="BG26" s="1018"/>
      <c r="BH26" s="1019"/>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2" t="s">
        <v>2068</v>
      </c>
      <c r="C28" s="1083"/>
      <c r="D28" s="1083"/>
      <c r="E28" s="1083"/>
      <c r="F28" s="1084"/>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088" t="s">
        <v>2096</v>
      </c>
      <c r="X28" s="1089"/>
      <c r="Y28" s="1089"/>
      <c r="Z28" s="1090"/>
      <c r="AA28" s="1020" t="s">
        <v>12</v>
      </c>
      <c r="AB28" s="1021"/>
      <c r="AC28" s="120"/>
      <c r="AD28" s="1010" t="s">
        <v>14</v>
      </c>
      <c r="AE28" s="1010"/>
      <c r="AF28" s="1010"/>
      <c r="AG28" s="1010"/>
      <c r="AH28" s="1010"/>
      <c r="AI28" s="1020" t="s">
        <v>12</v>
      </c>
      <c r="AJ28" s="1021"/>
      <c r="AK28" s="120"/>
      <c r="AL28" s="1010" t="s">
        <v>14</v>
      </c>
      <c r="AM28" s="1010"/>
      <c r="AN28" s="1010"/>
      <c r="AO28" s="1010"/>
      <c r="AP28" s="1010"/>
      <c r="AS28" s="101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2"/>
      <c r="AU28" s="1012"/>
      <c r="AV28" s="1012"/>
      <c r="AW28" s="1012"/>
      <c r="AX28" s="1012"/>
      <c r="AY28" s="1012"/>
      <c r="AZ28" s="1012"/>
      <c r="BA28" s="1012"/>
      <c r="BB28" s="1012"/>
      <c r="BC28" s="1012"/>
      <c r="BD28" s="1012"/>
      <c r="BE28" s="1012"/>
      <c r="BF28" s="1012"/>
      <c r="BG28" s="1012"/>
      <c r="BH28" s="1013"/>
    </row>
    <row r="29" spans="2:60" ht="21" customHeight="1">
      <c r="B29" s="1160"/>
      <c r="C29" s="1161"/>
      <c r="D29" s="1161"/>
      <c r="E29" s="1161"/>
      <c r="F29" s="1162"/>
      <c r="G29" s="1024"/>
      <c r="H29" s="1025"/>
      <c r="I29" s="1025"/>
      <c r="J29" s="1025"/>
      <c r="K29" s="1025"/>
      <c r="L29" s="1025"/>
      <c r="M29" s="1025"/>
      <c r="N29" s="1025"/>
      <c r="O29" s="1025"/>
      <c r="P29" s="1025"/>
      <c r="Q29" s="1025"/>
      <c r="R29" s="1025"/>
      <c r="S29" s="1025"/>
      <c r="T29" s="1095"/>
      <c r="U29" s="118"/>
      <c r="V29" s="438" t="str">
        <f>IFERROR(IF(B9="処遇加算Ⅲ","✓",""),"")</f>
        <v/>
      </c>
      <c r="W29" s="1088" t="s">
        <v>19</v>
      </c>
      <c r="X29" s="1089"/>
      <c r="Y29" s="1089"/>
      <c r="Z29" s="1090"/>
      <c r="AA29" s="1020"/>
      <c r="AB29" s="1021"/>
      <c r="AC29" s="120"/>
      <c r="AD29" s="1022" t="s">
        <v>17</v>
      </c>
      <c r="AE29" s="1022"/>
      <c r="AF29" s="1022"/>
      <c r="AG29" s="1022"/>
      <c r="AH29" s="1022"/>
      <c r="AI29" s="1020"/>
      <c r="AJ29" s="1021"/>
      <c r="AK29" s="121"/>
      <c r="AL29" s="1022" t="s">
        <v>17</v>
      </c>
      <c r="AM29" s="1022"/>
      <c r="AN29" s="1022"/>
      <c r="AO29" s="1022"/>
      <c r="AP29" s="1022"/>
      <c r="AS29" s="1014"/>
      <c r="AT29" s="1015"/>
      <c r="AU29" s="1015"/>
      <c r="AV29" s="1015"/>
      <c r="AW29" s="1015"/>
      <c r="AX29" s="1015"/>
      <c r="AY29" s="1015"/>
      <c r="AZ29" s="1015"/>
      <c r="BA29" s="1015"/>
      <c r="BB29" s="1015"/>
      <c r="BC29" s="1015"/>
      <c r="BD29" s="1015"/>
      <c r="BE29" s="1015"/>
      <c r="BF29" s="1015"/>
      <c r="BG29" s="1015"/>
      <c r="BH29" s="1016"/>
    </row>
    <row r="30" spans="2:60" ht="18" customHeight="1" thickBot="1">
      <c r="B30" s="1085"/>
      <c r="C30" s="1086"/>
      <c r="D30" s="1086"/>
      <c r="E30" s="1086"/>
      <c r="F30" s="1087"/>
      <c r="G30" s="1079"/>
      <c r="H30" s="1080"/>
      <c r="I30" s="1080"/>
      <c r="J30" s="1080"/>
      <c r="K30" s="1080"/>
      <c r="L30" s="1080"/>
      <c r="M30" s="1080"/>
      <c r="N30" s="1080"/>
      <c r="O30" s="1080"/>
      <c r="P30" s="1080"/>
      <c r="Q30" s="1080"/>
      <c r="R30" s="1080"/>
      <c r="S30" s="1080"/>
      <c r="T30" s="1081"/>
      <c r="U30" s="92"/>
      <c r="V30" s="438" t="str">
        <f>IFERROR(IF(B9="処遇加算なし","✓",""),"")</f>
        <v/>
      </c>
      <c r="W30" s="1088" t="s">
        <v>2097</v>
      </c>
      <c r="X30" s="1089"/>
      <c r="Y30" s="1089"/>
      <c r="Z30" s="1090"/>
      <c r="AA30" s="1020"/>
      <c r="AB30" s="1021"/>
      <c r="AC30" s="120"/>
      <c r="AD30" s="1010" t="s">
        <v>15</v>
      </c>
      <c r="AE30" s="1010"/>
      <c r="AF30" s="1010"/>
      <c r="AG30" s="1010"/>
      <c r="AH30" s="1010"/>
      <c r="AI30" s="1020"/>
      <c r="AJ30" s="1021"/>
      <c r="AK30" s="121"/>
      <c r="AL30" s="1010" t="s">
        <v>15</v>
      </c>
      <c r="AM30" s="1010"/>
      <c r="AN30" s="1010"/>
      <c r="AO30" s="1010"/>
      <c r="AP30" s="1010"/>
      <c r="AS30" s="1017"/>
      <c r="AT30" s="1018"/>
      <c r="AU30" s="1018"/>
      <c r="AV30" s="1018"/>
      <c r="AW30" s="1018"/>
      <c r="AX30" s="1018"/>
      <c r="AY30" s="1018"/>
      <c r="AZ30" s="1018"/>
      <c r="BA30" s="1018"/>
      <c r="BB30" s="1018"/>
      <c r="BC30" s="1018"/>
      <c r="BD30" s="1018"/>
      <c r="BE30" s="1018"/>
      <c r="BF30" s="1018"/>
      <c r="BG30" s="1018"/>
      <c r="BH30" s="1019"/>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6" t="s">
        <v>2069</v>
      </c>
      <c r="C32" s="1136"/>
      <c r="D32" s="1136"/>
      <c r="E32" s="1136"/>
      <c r="F32" s="1136"/>
      <c r="G32" s="1076" t="s">
        <v>2322</v>
      </c>
      <c r="H32" s="1077"/>
      <c r="I32" s="1077"/>
      <c r="J32" s="1077"/>
      <c r="K32" s="1077"/>
      <c r="L32" s="1077"/>
      <c r="M32" s="1077"/>
      <c r="N32" s="1077"/>
      <c r="O32" s="1077"/>
      <c r="P32" s="1077"/>
      <c r="Q32" s="1077"/>
      <c r="R32" s="1077"/>
      <c r="S32" s="1077"/>
      <c r="T32" s="1078"/>
      <c r="U32" s="118"/>
      <c r="V32" s="438" t="str">
        <f>IFERROR(IF(B9="処遇加算Ⅰ","✓",""),"")</f>
        <v/>
      </c>
      <c r="W32" s="1054" t="s">
        <v>14</v>
      </c>
      <c r="X32" s="1055"/>
      <c r="Y32" s="1055"/>
      <c r="Z32" s="1056"/>
      <c r="AA32" s="1031" t="s">
        <v>12</v>
      </c>
      <c r="AB32" s="1021"/>
      <c r="AC32" s="120"/>
      <c r="AD32" s="1010" t="s">
        <v>14</v>
      </c>
      <c r="AE32" s="1010"/>
      <c r="AF32" s="1010"/>
      <c r="AG32" s="1010"/>
      <c r="AH32" s="1010"/>
      <c r="AI32" s="1031" t="s">
        <v>12</v>
      </c>
      <c r="AJ32" s="1021"/>
      <c r="AK32" s="120"/>
      <c r="AL32" s="1010" t="s">
        <v>14</v>
      </c>
      <c r="AM32" s="1010"/>
      <c r="AN32" s="1010"/>
      <c r="AO32" s="1010"/>
      <c r="AP32" s="1010"/>
      <c r="AS32" s="101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2"/>
      <c r="AU32" s="1012"/>
      <c r="AV32" s="1012"/>
      <c r="AW32" s="1012"/>
      <c r="AX32" s="1012"/>
      <c r="AY32" s="1012"/>
      <c r="AZ32" s="1012"/>
      <c r="BA32" s="1012"/>
      <c r="BB32" s="1012"/>
      <c r="BC32" s="1012"/>
      <c r="BD32" s="1012"/>
      <c r="BE32" s="1012"/>
      <c r="BF32" s="1012"/>
      <c r="BG32" s="1012"/>
      <c r="BH32" s="1013"/>
    </row>
    <row r="33" spans="2:82" ht="21" customHeight="1">
      <c r="B33" s="1136"/>
      <c r="C33" s="1136"/>
      <c r="D33" s="1136"/>
      <c r="E33" s="1136"/>
      <c r="F33" s="1136"/>
      <c r="G33" s="1024"/>
      <c r="H33" s="1025"/>
      <c r="I33" s="1025"/>
      <c r="J33" s="1025"/>
      <c r="K33" s="1025"/>
      <c r="L33" s="1025"/>
      <c r="M33" s="1025"/>
      <c r="N33" s="1025"/>
      <c r="O33" s="1025"/>
      <c r="P33" s="1025"/>
      <c r="Q33" s="1025"/>
      <c r="R33" s="1025"/>
      <c r="S33" s="1025"/>
      <c r="T33" s="1095"/>
      <c r="U33" s="118"/>
      <c r="V33" s="438" t="str">
        <f>IFERROR(IF(AND(B9&lt;&gt;"",B9&lt;&gt;"処遇加算Ⅰ"),"✓",""),"")</f>
        <v/>
      </c>
      <c r="W33" s="1054" t="s">
        <v>15</v>
      </c>
      <c r="X33" s="1055"/>
      <c r="Y33" s="1055"/>
      <c r="Z33" s="1056"/>
      <c r="AA33" s="1031"/>
      <c r="AB33" s="1021"/>
      <c r="AC33" s="120"/>
      <c r="AD33" s="1057" t="s">
        <v>17</v>
      </c>
      <c r="AE33" s="1057"/>
      <c r="AF33" s="1057"/>
      <c r="AG33" s="1057"/>
      <c r="AH33" s="1057"/>
      <c r="AI33" s="1031"/>
      <c r="AJ33" s="1021"/>
      <c r="AK33" s="130"/>
      <c r="AL33" s="1022" t="s">
        <v>17</v>
      </c>
      <c r="AM33" s="1022"/>
      <c r="AN33" s="1022"/>
      <c r="AO33" s="1022"/>
      <c r="AP33" s="1022"/>
      <c r="AS33" s="1014"/>
      <c r="AT33" s="1015"/>
      <c r="AU33" s="1015"/>
      <c r="AV33" s="1015"/>
      <c r="AW33" s="1015"/>
      <c r="AX33" s="1015"/>
      <c r="AY33" s="1015"/>
      <c r="AZ33" s="1015"/>
      <c r="BA33" s="1015"/>
      <c r="BB33" s="1015"/>
      <c r="BC33" s="1015"/>
      <c r="BD33" s="1015"/>
      <c r="BE33" s="1015"/>
      <c r="BF33" s="1015"/>
      <c r="BG33" s="1015"/>
      <c r="BH33" s="1016"/>
    </row>
    <row r="34" spans="2:82" ht="18.75" customHeight="1" thickBot="1">
      <c r="B34" s="1136"/>
      <c r="C34" s="1136"/>
      <c r="D34" s="1136"/>
      <c r="E34" s="1136"/>
      <c r="F34" s="1136"/>
      <c r="G34" s="1079"/>
      <c r="H34" s="1080"/>
      <c r="I34" s="1080"/>
      <c r="J34" s="1080"/>
      <c r="K34" s="1080"/>
      <c r="L34" s="1080"/>
      <c r="M34" s="1080"/>
      <c r="N34" s="1080"/>
      <c r="O34" s="1080"/>
      <c r="P34" s="1080"/>
      <c r="Q34" s="1080"/>
      <c r="R34" s="1080"/>
      <c r="S34" s="1080"/>
      <c r="T34" s="1081"/>
      <c r="U34" s="92"/>
      <c r="V34" s="125"/>
      <c r="W34" s="97"/>
      <c r="X34" s="97"/>
      <c r="Y34" s="97"/>
      <c r="Z34" s="97"/>
      <c r="AA34" s="1031"/>
      <c r="AB34" s="1021"/>
      <c r="AC34" s="120"/>
      <c r="AD34" s="1030" t="s">
        <v>15</v>
      </c>
      <c r="AE34" s="1030"/>
      <c r="AF34" s="1030"/>
      <c r="AG34" s="1030"/>
      <c r="AH34" s="1030"/>
      <c r="AI34" s="1031"/>
      <c r="AJ34" s="1021"/>
      <c r="AK34" s="120"/>
      <c r="AL34" s="1030" t="s">
        <v>15</v>
      </c>
      <c r="AM34" s="1030"/>
      <c r="AN34" s="1030"/>
      <c r="AO34" s="1030"/>
      <c r="AP34" s="1030"/>
      <c r="AS34" s="1017"/>
      <c r="AT34" s="1018"/>
      <c r="AU34" s="1018"/>
      <c r="AV34" s="1018"/>
      <c r="AW34" s="1018"/>
      <c r="AX34" s="1018"/>
      <c r="AY34" s="1018"/>
      <c r="AZ34" s="1018"/>
      <c r="BA34" s="1018"/>
      <c r="BB34" s="1018"/>
      <c r="BC34" s="1018"/>
      <c r="BD34" s="1018"/>
      <c r="BE34" s="1018"/>
      <c r="BF34" s="1018"/>
      <c r="BG34" s="1018"/>
      <c r="BH34" s="1019"/>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6" t="s">
        <v>2070</v>
      </c>
      <c r="C36" s="1136"/>
      <c r="D36" s="1136"/>
      <c r="E36" s="1136"/>
      <c r="F36" s="1136"/>
      <c r="G36" s="1106" t="s">
        <v>2323</v>
      </c>
      <c r="H36" s="1107"/>
      <c r="I36" s="1107"/>
      <c r="J36" s="1107"/>
      <c r="K36" s="1107"/>
      <c r="L36" s="1107"/>
      <c r="M36" s="1107"/>
      <c r="N36" s="1107"/>
      <c r="O36" s="1107"/>
      <c r="P36" s="1107"/>
      <c r="Q36" s="1107"/>
      <c r="R36" s="1107"/>
      <c r="S36" s="1107"/>
      <c r="T36" s="1108"/>
      <c r="U36" s="118"/>
      <c r="V36" s="438" t="str">
        <f>IFERROR(IF(OR(G9="特定加算Ⅰ",G9="特定加算Ⅱ"),"✓",""),"")</f>
        <v/>
      </c>
      <c r="W36" s="1054" t="s">
        <v>14</v>
      </c>
      <c r="X36" s="1055"/>
      <c r="Y36" s="1055"/>
      <c r="Z36" s="1056"/>
      <c r="AA36" s="1020" t="s">
        <v>12</v>
      </c>
      <c r="AB36" s="1021"/>
      <c r="AC36" s="120"/>
      <c r="AD36" s="1030" t="s">
        <v>14</v>
      </c>
      <c r="AE36" s="1030"/>
      <c r="AF36" s="1030"/>
      <c r="AG36" s="1030"/>
      <c r="AH36" s="1030"/>
      <c r="AI36" s="1020" t="s">
        <v>12</v>
      </c>
      <c r="AJ36" s="1021"/>
      <c r="AK36" s="120"/>
      <c r="AL36" s="1030" t="s">
        <v>14</v>
      </c>
      <c r="AM36" s="1030"/>
      <c r="AN36" s="1030"/>
      <c r="AO36" s="1030"/>
      <c r="AP36" s="1030"/>
      <c r="AS36" s="101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2"/>
      <c r="AU36" s="1012"/>
      <c r="AV36" s="1012"/>
      <c r="AW36" s="1012"/>
      <c r="AX36" s="1012"/>
      <c r="AY36" s="1012"/>
      <c r="AZ36" s="1012"/>
      <c r="BA36" s="1012"/>
      <c r="BB36" s="1012"/>
      <c r="BC36" s="1012"/>
      <c r="BD36" s="1012"/>
      <c r="BE36" s="1012"/>
      <c r="BF36" s="1012"/>
      <c r="BG36" s="1012"/>
      <c r="BH36" s="1013"/>
    </row>
    <row r="37" spans="2:82" ht="21" customHeight="1">
      <c r="B37" s="1136"/>
      <c r="C37" s="1136"/>
      <c r="D37" s="1136"/>
      <c r="E37" s="1136"/>
      <c r="F37" s="1136"/>
      <c r="G37" s="1109"/>
      <c r="H37" s="1110"/>
      <c r="I37" s="1110"/>
      <c r="J37" s="1110"/>
      <c r="K37" s="1110"/>
      <c r="L37" s="1110"/>
      <c r="M37" s="1110"/>
      <c r="N37" s="1110"/>
      <c r="O37" s="1110"/>
      <c r="P37" s="1110"/>
      <c r="Q37" s="1110"/>
      <c r="R37" s="1110"/>
      <c r="S37" s="1110"/>
      <c r="T37" s="1111"/>
      <c r="U37" s="118"/>
      <c r="V37" s="438" t="str">
        <f>IFERROR(IF(G9="特定加算なし","✓",""),"")</f>
        <v/>
      </c>
      <c r="W37" s="1054" t="s">
        <v>15</v>
      </c>
      <c r="X37" s="1055"/>
      <c r="Y37" s="1055"/>
      <c r="Z37" s="1056"/>
      <c r="AA37" s="1020"/>
      <c r="AB37" s="1021"/>
      <c r="AC37" s="1046" t="s">
        <v>2175</v>
      </c>
      <c r="AD37" s="1047"/>
      <c r="AE37" s="1047"/>
      <c r="AF37" s="1047"/>
      <c r="AG37" s="1048">
        <v>0</v>
      </c>
      <c r="AH37" s="1049"/>
      <c r="AI37" s="1020"/>
      <c r="AJ37" s="1021"/>
      <c r="AK37" s="1046" t="s">
        <v>2175</v>
      </c>
      <c r="AL37" s="1047"/>
      <c r="AM37" s="1047"/>
      <c r="AN37" s="1047"/>
      <c r="AO37" s="1048"/>
      <c r="AP37" s="1049"/>
      <c r="AS37" s="1014"/>
      <c r="AT37" s="1015"/>
      <c r="AU37" s="1015"/>
      <c r="AV37" s="1015"/>
      <c r="AW37" s="1015"/>
      <c r="AX37" s="1015"/>
      <c r="AY37" s="1015"/>
      <c r="AZ37" s="1015"/>
      <c r="BA37" s="1015"/>
      <c r="BB37" s="1015"/>
      <c r="BC37" s="1015"/>
      <c r="BD37" s="1015"/>
      <c r="BE37" s="1015"/>
      <c r="BF37" s="1015"/>
      <c r="BG37" s="1015"/>
      <c r="BH37" s="1016"/>
    </row>
    <row r="38" spans="2:82" ht="17.100000000000001" customHeight="1" thickBot="1">
      <c r="B38" s="1136"/>
      <c r="C38" s="1136"/>
      <c r="D38" s="1136"/>
      <c r="E38" s="1136"/>
      <c r="F38" s="1136"/>
      <c r="G38" s="1112"/>
      <c r="H38" s="1113"/>
      <c r="I38" s="1113"/>
      <c r="J38" s="1113"/>
      <c r="K38" s="1113"/>
      <c r="L38" s="1113"/>
      <c r="M38" s="1113"/>
      <c r="N38" s="1113"/>
      <c r="O38" s="1113"/>
      <c r="P38" s="1113"/>
      <c r="Q38" s="1113"/>
      <c r="R38" s="1113"/>
      <c r="S38" s="1113"/>
      <c r="T38" s="1114"/>
      <c r="U38" s="118"/>
      <c r="Z38" s="133"/>
      <c r="AA38" s="1031"/>
      <c r="AB38" s="1021"/>
      <c r="AC38" s="120"/>
      <c r="AD38" s="1030" t="s">
        <v>15</v>
      </c>
      <c r="AE38" s="1030"/>
      <c r="AF38" s="1030"/>
      <c r="AG38" s="1030"/>
      <c r="AH38" s="1030"/>
      <c r="AI38" s="1020"/>
      <c r="AJ38" s="1021"/>
      <c r="AK38" s="120"/>
      <c r="AL38" s="1030" t="s">
        <v>15</v>
      </c>
      <c r="AM38" s="1030"/>
      <c r="AN38" s="1030"/>
      <c r="AO38" s="1030"/>
      <c r="AP38" s="1030"/>
      <c r="AS38" s="1017"/>
      <c r="AT38" s="1018"/>
      <c r="AU38" s="1018"/>
      <c r="AV38" s="1018"/>
      <c r="AW38" s="1018"/>
      <c r="AX38" s="1018"/>
      <c r="AY38" s="1018"/>
      <c r="AZ38" s="1018"/>
      <c r="BA38" s="1018"/>
      <c r="BB38" s="1018"/>
      <c r="BC38" s="1018"/>
      <c r="BD38" s="1018"/>
      <c r="BE38" s="1018"/>
      <c r="BF38" s="1018"/>
      <c r="BG38" s="1018"/>
      <c r="BH38" s="1019"/>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6" t="s">
        <v>2071</v>
      </c>
      <c r="C40" s="1136"/>
      <c r="D40" s="1136"/>
      <c r="E40" s="1136"/>
      <c r="F40" s="1136"/>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4" t="s">
        <v>14</v>
      </c>
      <c r="X40" s="1055"/>
      <c r="Y40" s="1055"/>
      <c r="Z40" s="1056"/>
      <c r="AA40" s="1020" t="s">
        <v>12</v>
      </c>
      <c r="AB40" s="1021"/>
      <c r="AC40" s="120"/>
      <c r="AD40" s="1030" t="s">
        <v>14</v>
      </c>
      <c r="AE40" s="1030"/>
      <c r="AF40" s="1030"/>
      <c r="AG40" s="1030"/>
      <c r="AH40" s="1030"/>
      <c r="AI40" s="1020" t="s">
        <v>12</v>
      </c>
      <c r="AJ40" s="1021"/>
      <c r="AK40" s="120"/>
      <c r="AL40" s="1030" t="s">
        <v>14</v>
      </c>
      <c r="AM40" s="1030"/>
      <c r="AN40" s="1030"/>
      <c r="AO40" s="1030"/>
      <c r="AP40" s="1030"/>
      <c r="AS40" s="101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2"/>
      <c r="AU40" s="1012"/>
      <c r="AV40" s="1012"/>
      <c r="AW40" s="1012"/>
      <c r="AX40" s="1012"/>
      <c r="AY40" s="1012"/>
      <c r="AZ40" s="1012"/>
      <c r="BA40" s="1012"/>
      <c r="BB40" s="1012"/>
      <c r="BC40" s="1012"/>
      <c r="BD40" s="1012"/>
      <c r="BE40" s="1012"/>
      <c r="BF40" s="1012"/>
      <c r="BG40" s="1012"/>
      <c r="BH40" s="1013"/>
    </row>
    <row r="41" spans="2:82" ht="22.5" customHeight="1">
      <c r="B41" s="1136"/>
      <c r="C41" s="1136"/>
      <c r="D41" s="1136"/>
      <c r="E41" s="1136"/>
      <c r="F41" s="1136"/>
      <c r="G41" s="1024"/>
      <c r="H41" s="1025"/>
      <c r="I41" s="1025"/>
      <c r="J41" s="1025"/>
      <c r="K41" s="1025"/>
      <c r="L41" s="1025"/>
      <c r="M41" s="1025"/>
      <c r="N41" s="1025"/>
      <c r="O41" s="1025"/>
      <c r="P41" s="1025"/>
      <c r="Q41" s="1025"/>
      <c r="R41" s="1025"/>
      <c r="S41" s="1025"/>
      <c r="T41" s="1095"/>
      <c r="U41" s="92"/>
      <c r="V41" s="438" t="str">
        <f>IFERROR(IF(OR(G9="特定加算Ⅱ",G9="特定加算なし"),"✓",""),"")</f>
        <v/>
      </c>
      <c r="W41" s="1054" t="s">
        <v>15</v>
      </c>
      <c r="X41" s="1055"/>
      <c r="Y41" s="1055"/>
      <c r="Z41" s="1056"/>
      <c r="AA41" s="1020"/>
      <c r="AB41" s="1021"/>
      <c r="AC41" s="134" t="s">
        <v>82</v>
      </c>
      <c r="AD41" s="1051"/>
      <c r="AE41" s="1052"/>
      <c r="AF41" s="1052"/>
      <c r="AG41" s="1052"/>
      <c r="AH41" s="1053"/>
      <c r="AI41" s="1020"/>
      <c r="AJ41" s="1021"/>
      <c r="AK41" s="134" t="s">
        <v>82</v>
      </c>
      <c r="AL41" s="1051"/>
      <c r="AM41" s="1052"/>
      <c r="AN41" s="1052"/>
      <c r="AO41" s="1052"/>
      <c r="AP41" s="1053"/>
      <c r="AS41" s="1014"/>
      <c r="AT41" s="1015"/>
      <c r="AU41" s="1015"/>
      <c r="AV41" s="1015"/>
      <c r="AW41" s="1015"/>
      <c r="AX41" s="1015"/>
      <c r="AY41" s="1015"/>
      <c r="AZ41" s="1015"/>
      <c r="BA41" s="1015"/>
      <c r="BB41" s="1015"/>
      <c r="BC41" s="1015"/>
      <c r="BD41" s="1015"/>
      <c r="BE41" s="1015"/>
      <c r="BF41" s="1015"/>
      <c r="BG41" s="1015"/>
      <c r="BH41" s="1016"/>
    </row>
    <row r="42" spans="2:82" ht="17.100000000000001" customHeight="1" thickBot="1">
      <c r="B42" s="1136"/>
      <c r="C42" s="1136"/>
      <c r="D42" s="1136"/>
      <c r="E42" s="1136"/>
      <c r="F42" s="1136"/>
      <c r="G42" s="1079"/>
      <c r="H42" s="1080"/>
      <c r="I42" s="1080"/>
      <c r="J42" s="1080"/>
      <c r="K42" s="1080"/>
      <c r="L42" s="1080"/>
      <c r="M42" s="1080"/>
      <c r="N42" s="1080"/>
      <c r="O42" s="1080"/>
      <c r="P42" s="1080"/>
      <c r="Q42" s="1080"/>
      <c r="R42" s="1080"/>
      <c r="S42" s="1080"/>
      <c r="T42" s="1081"/>
      <c r="U42" s="92"/>
      <c r="V42" s="85"/>
      <c r="W42" s="135"/>
      <c r="X42" s="135"/>
      <c r="Y42" s="135"/>
      <c r="Z42" s="135"/>
      <c r="AA42" s="435"/>
      <c r="AB42" s="435"/>
      <c r="AC42" s="136"/>
      <c r="AD42" s="1030" t="s">
        <v>15</v>
      </c>
      <c r="AE42" s="1030"/>
      <c r="AF42" s="1030"/>
      <c r="AG42" s="1030"/>
      <c r="AH42" s="1030"/>
      <c r="AI42" s="435"/>
      <c r="AJ42" s="435"/>
      <c r="AK42" s="136"/>
      <c r="AL42" s="1030" t="s">
        <v>15</v>
      </c>
      <c r="AM42" s="1030"/>
      <c r="AN42" s="1030"/>
      <c r="AO42" s="1030"/>
      <c r="AP42" s="1030"/>
      <c r="AS42" s="1017"/>
      <c r="AT42" s="1018"/>
      <c r="AU42" s="1018"/>
      <c r="AV42" s="1018"/>
      <c r="AW42" s="1018"/>
      <c r="AX42" s="1018"/>
      <c r="AY42" s="1018"/>
      <c r="AZ42" s="1018"/>
      <c r="BA42" s="1018"/>
      <c r="BB42" s="1018"/>
      <c r="BC42" s="1018"/>
      <c r="BD42" s="1018"/>
      <c r="BE42" s="1018"/>
      <c r="BF42" s="1018"/>
      <c r="BG42" s="1018"/>
      <c r="BH42" s="1019"/>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6" t="s">
        <v>2072</v>
      </c>
      <c r="C44" s="1136"/>
      <c r="D44" s="1136"/>
      <c r="E44" s="1136"/>
      <c r="F44" s="1136"/>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4" t="s">
        <v>14</v>
      </c>
      <c r="X44" s="1055"/>
      <c r="Y44" s="1055"/>
      <c r="Z44" s="1056"/>
      <c r="AA44" s="1020" t="s">
        <v>12</v>
      </c>
      <c r="AB44" s="1021"/>
      <c r="AC44" s="120"/>
      <c r="AD44" s="1030" t="s">
        <v>14</v>
      </c>
      <c r="AE44" s="1030"/>
      <c r="AF44" s="1030"/>
      <c r="AG44" s="1030"/>
      <c r="AH44" s="1030"/>
      <c r="AI44" s="1020" t="s">
        <v>12</v>
      </c>
      <c r="AJ44" s="1021"/>
      <c r="AK44" s="120"/>
      <c r="AL44" s="1030" t="s">
        <v>14</v>
      </c>
      <c r="AM44" s="1030"/>
      <c r="AN44" s="1030"/>
      <c r="AO44" s="1030"/>
      <c r="AP44" s="1030"/>
      <c r="AS44" s="1011" t="str">
        <f>IFERROR(IF(AS63="○","！R5年度に満たしていた要件を満たさない計画になっている。",IF(OR(AH63=2,AP63=2),VLOOKUP(AS1,【参考】数式用2!E6:S23,15,FALSE),"")),"")</f>
        <v/>
      </c>
      <c r="AT44" s="1012"/>
      <c r="AU44" s="1012"/>
      <c r="AV44" s="1012"/>
      <c r="AW44" s="1012"/>
      <c r="AX44" s="1012"/>
      <c r="AY44" s="1012"/>
      <c r="AZ44" s="1012"/>
      <c r="BA44" s="1012"/>
      <c r="BB44" s="1012"/>
      <c r="BC44" s="1012"/>
      <c r="BD44" s="1012"/>
      <c r="BE44" s="1012"/>
      <c r="BF44" s="1012"/>
      <c r="BG44" s="1012"/>
      <c r="BH44" s="1013"/>
    </row>
    <row r="45" spans="2:82" ht="17.100000000000001" customHeight="1" thickBot="1">
      <c r="B45" s="1136"/>
      <c r="C45" s="1136"/>
      <c r="D45" s="1136"/>
      <c r="E45" s="1136"/>
      <c r="F45" s="1136"/>
      <c r="G45" s="1079"/>
      <c r="H45" s="1080"/>
      <c r="I45" s="1080"/>
      <c r="J45" s="1080"/>
      <c r="K45" s="1080"/>
      <c r="L45" s="1080"/>
      <c r="M45" s="1080"/>
      <c r="N45" s="1080"/>
      <c r="O45" s="1080"/>
      <c r="P45" s="1080"/>
      <c r="Q45" s="1080"/>
      <c r="R45" s="1080"/>
      <c r="S45" s="1080"/>
      <c r="T45" s="1081"/>
      <c r="U45" s="118"/>
      <c r="V45" s="438" t="str">
        <f>IFERROR(IF(G9="特定加算なし","✓",""),"")</f>
        <v/>
      </c>
      <c r="W45" s="1054" t="s">
        <v>15</v>
      </c>
      <c r="X45" s="1055"/>
      <c r="Y45" s="1055"/>
      <c r="Z45" s="1056"/>
      <c r="AA45" s="1020"/>
      <c r="AB45" s="1021"/>
      <c r="AC45" s="120"/>
      <c r="AD45" s="1030" t="s">
        <v>15</v>
      </c>
      <c r="AE45" s="1030"/>
      <c r="AF45" s="1030"/>
      <c r="AG45" s="1030"/>
      <c r="AH45" s="1030"/>
      <c r="AI45" s="1020"/>
      <c r="AJ45" s="1021"/>
      <c r="AK45" s="120"/>
      <c r="AL45" s="1030" t="s">
        <v>15</v>
      </c>
      <c r="AM45" s="1030"/>
      <c r="AN45" s="1030"/>
      <c r="AO45" s="1030"/>
      <c r="AP45" s="1030"/>
      <c r="AS45" s="1017"/>
      <c r="AT45" s="1018"/>
      <c r="AU45" s="1018"/>
      <c r="AV45" s="1018"/>
      <c r="AW45" s="1018"/>
      <c r="AX45" s="1018"/>
      <c r="AY45" s="1018"/>
      <c r="AZ45" s="1018"/>
      <c r="BA45" s="1018"/>
      <c r="BB45" s="1018"/>
      <c r="BC45" s="1018"/>
      <c r="BD45" s="1018"/>
      <c r="BE45" s="1018"/>
      <c r="BF45" s="1018"/>
      <c r="BG45" s="1018"/>
      <c r="BH45" s="1019"/>
      <c r="BO45" s="138"/>
    </row>
    <row r="46" spans="2:82" ht="6.75" customHeight="1">
      <c r="B46" s="124"/>
      <c r="AJ46" s="139"/>
      <c r="AK46" s="139"/>
      <c r="AL46" s="139"/>
      <c r="AM46" s="139"/>
      <c r="AN46" s="139"/>
      <c r="AO46" s="139"/>
      <c r="AP46" s="139"/>
    </row>
    <row r="47" spans="2:82" ht="21" customHeight="1">
      <c r="B47" s="1091" t="s">
        <v>2136</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3"/>
      <c r="C48" s="1134"/>
      <c r="D48" s="1134"/>
      <c r="E48" s="1134"/>
      <c r="F48" s="1135"/>
      <c r="G48" s="1122" t="str">
        <f>IF(F15=4,"R6.4～R6.5",IF(F15=5,"R6.5",""))</f>
        <v>R6.4～R6.5</v>
      </c>
      <c r="H48" s="1123"/>
      <c r="I48" s="1123"/>
      <c r="J48" s="1123"/>
      <c r="K48" s="1123"/>
      <c r="L48" s="1123"/>
      <c r="M48" s="1123"/>
      <c r="N48" s="1123"/>
      <c r="O48" s="1123"/>
      <c r="P48" s="1123"/>
      <c r="Q48" s="1123"/>
      <c r="R48" s="1123"/>
      <c r="S48" s="1123"/>
      <c r="T48" s="1123"/>
      <c r="U48" s="1123"/>
      <c r="V48" s="1123"/>
      <c r="W48" s="1123"/>
      <c r="X48" s="1123"/>
      <c r="Y48" s="1123"/>
      <c r="Z48" s="1124"/>
      <c r="AA48" s="1020" t="s">
        <v>12</v>
      </c>
      <c r="AB48" s="1021"/>
      <c r="AC48" s="1185" t="str">
        <f>IF(OR(F15=4,F15=5),"R6.6","R"&amp;D15&amp;"."&amp;F15)&amp;"～R"&amp;K15&amp;"."&amp;M15</f>
        <v>R6.6～R7.3</v>
      </c>
      <c r="AD48" s="1185"/>
      <c r="AE48" s="1185"/>
      <c r="AF48" s="1185"/>
      <c r="AG48" s="1185"/>
      <c r="AH48" s="1185"/>
      <c r="AS48" s="1040" t="str">
        <f>IFERROR(IF(AND(OR(AP58=1,AP58=2),OR(AP59=1,AP59=2),OR(AP60=1,AP60=2)),"処遇加算Ⅰ",IF(AND(OR(AP58=1,AP58=2),OR(AP59=1,AP59=2),OR(AP60=0,AP60=3)),"処遇加算Ⅱ",IF(OR(OR(AP58=1,AP58=2),OR(AP59=1,AP59=2)),"処遇加算Ⅲ",""))),"")</f>
        <v/>
      </c>
      <c r="AT48" s="1040"/>
      <c r="AU48" s="1040"/>
      <c r="AV48" s="1040"/>
      <c r="AW48" s="1040" t="str">
        <f>IFERROR(IF(AND(AP61=1,AP62=1,AP63=1),"特定加算Ⅰ",IF(AND(AP61=1,AP62=2,AP63=1),"特定加算Ⅱ",IF(OR(AP61=2,AP62=2,AP63=2),"特定加算なし",""))),"")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25" t="s">
        <v>2015</v>
      </c>
      <c r="C49" s="1126"/>
      <c r="D49" s="1126"/>
      <c r="E49" s="1126"/>
      <c r="F49" s="1127"/>
      <c r="G49" s="1186" t="str">
        <f>IFERROR(IF(AND(OR(AH58=1,AH58=2),OR(AH59=1,AH59=2),OR(AH60=1,AH60=2)),"処遇加算Ⅰ",IF(AND(OR(AH58=1,AH58=2),OR(AH59=1,AH59=2),OR(AH60=0,AH60=3)),"処遇加算Ⅱ",IF(OR(OR(AH58=1,AH58=2),OR(AH59=1,AH59=2)),"処遇加算Ⅲ",""))),"")</f>
        <v/>
      </c>
      <c r="H49" s="1164"/>
      <c r="I49" s="1164"/>
      <c r="J49" s="1164"/>
      <c r="K49" s="1187"/>
      <c r="L49" s="1192" t="str">
        <f>IFERROR(IF(G9="","",IF(AND(AH61=1,AH62=1,AH63=1),"特定加算Ⅰ",IF(AND(AH61=1,AH62=2,AH63=1),"特定加算Ⅱ",IF(OR(AH61=2,AH62=2,AH63=2),"特定加算なし","")))),"")</f>
        <v/>
      </c>
      <c r="M49" s="1193"/>
      <c r="N49" s="1193"/>
      <c r="O49" s="1193"/>
      <c r="P49" s="1194"/>
      <c r="Q49" s="1163" t="str">
        <f>IFERROR(IF(OR(L9="ベア加算",AND(L9="ベア加算なし",AH57=1)),"ベア加算",IF(AH57=2,"ベア加算なし","")),"")</f>
        <v/>
      </c>
      <c r="R49" s="1164"/>
      <c r="S49" s="1164"/>
      <c r="T49" s="1164"/>
      <c r="U49" s="1165"/>
      <c r="V49" s="1166" t="s">
        <v>10</v>
      </c>
      <c r="W49" s="1167"/>
      <c r="X49" s="1167"/>
      <c r="Y49" s="1167"/>
      <c r="Z49" s="1167"/>
      <c r="AA49" s="1031"/>
      <c r="AB49" s="1031"/>
      <c r="AC49" s="1171" t="str">
        <f>IFERROR(VLOOKUP(BE48,【参考】数式用2!E6:F23,2,FALSE),"")</f>
        <v/>
      </c>
      <c r="AD49" s="1172"/>
      <c r="AE49" s="1172"/>
      <c r="AF49" s="1172"/>
      <c r="AG49" s="1172"/>
      <c r="AH49" s="1173"/>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5" t="s">
        <v>2016</v>
      </c>
      <c r="C50" s="1126"/>
      <c r="D50" s="1126"/>
      <c r="E50" s="1126"/>
      <c r="F50" s="1127"/>
      <c r="G50" s="1174" t="str">
        <f>IFERROR(VLOOKUP(Y5,【参考】数式用!$A$5:$J$37,MATCH(G49,【参考】数式用!$B$4:$J$4,0)+1,0),"")</f>
        <v/>
      </c>
      <c r="H50" s="1175"/>
      <c r="I50" s="1175"/>
      <c r="J50" s="1175"/>
      <c r="K50" s="1176"/>
      <c r="L50" s="1177" t="str">
        <f>IFERROR(VLOOKUP(Y5,【参考】数式用!$A$5:$J$37,MATCH(L49,【参考】数式用!$B$4:$J$4,0)+1,0),"")</f>
        <v/>
      </c>
      <c r="M50" s="1178"/>
      <c r="N50" s="1178"/>
      <c r="O50" s="1178"/>
      <c r="P50" s="1179"/>
      <c r="Q50" s="1180" t="str">
        <f>IFERROR(VLOOKUP(Y5,【参考】数式用!$A$5:$J$37,MATCH(Q49,【参考】数式用!$B$4:$J$4,0)+1,0),"")</f>
        <v/>
      </c>
      <c r="R50" s="1175"/>
      <c r="S50" s="1175"/>
      <c r="T50" s="1175"/>
      <c r="U50" s="1181"/>
      <c r="V50" s="1158">
        <f>SUM(G50,L50,Q50)</f>
        <v>0</v>
      </c>
      <c r="W50" s="1159"/>
      <c r="X50" s="1159"/>
      <c r="Y50" s="1159"/>
      <c r="Z50" s="1159"/>
      <c r="AA50" s="1031"/>
      <c r="AB50" s="1031"/>
      <c r="AC50" s="1182" t="str">
        <f>IFERROR(VLOOKUP(Y5,【参考】数式用!$A$5:$AB$37,MATCH(AC49,【参考】数式用!$B$4:$AB$4,0)+1,FALSE),"")</f>
        <v/>
      </c>
      <c r="AD50" s="1183"/>
      <c r="AE50" s="1183"/>
      <c r="AF50" s="1183"/>
      <c r="AG50" s="1183"/>
      <c r="AH50" s="1184"/>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5" t="s">
        <v>2053</v>
      </c>
      <c r="BW50" s="1196"/>
      <c r="BX50" s="1196"/>
      <c r="BY50" s="1196"/>
      <c r="BZ50" s="1196"/>
      <c r="CA50" s="1197"/>
      <c r="CD50" s="142"/>
    </row>
    <row r="51" spans="2:86" ht="17.25" customHeight="1">
      <c r="B51" s="1168" t="s">
        <v>2120</v>
      </c>
      <c r="C51" s="1169"/>
      <c r="D51" s="1169"/>
      <c r="E51" s="1169"/>
      <c r="F51" s="1170"/>
      <c r="G51" s="1105" t="str">
        <f>IFERROR(ROUNDDOWN(ROUND(AM5*G50,0),0)*H53,"")</f>
        <v/>
      </c>
      <c r="H51" s="1105"/>
      <c r="I51" s="1105"/>
      <c r="J51" s="1105"/>
      <c r="K51" s="55" t="s">
        <v>2116</v>
      </c>
      <c r="L51" s="1102" t="str">
        <f>IFERROR(ROUNDDOWN(ROUND(AM5*L50,0),0)*H53,"")</f>
        <v/>
      </c>
      <c r="M51" s="1103"/>
      <c r="N51" s="1103"/>
      <c r="O51" s="1103"/>
      <c r="P51" s="55" t="s">
        <v>2116</v>
      </c>
      <c r="Q51" s="1104" t="str">
        <f>IFERROR(ROUNDDOWN(ROUND(AM5*Q50,0),0)*H53,"")</f>
        <v/>
      </c>
      <c r="R51" s="1105"/>
      <c r="S51" s="1105"/>
      <c r="T51" s="1105"/>
      <c r="U51" s="56" t="s">
        <v>2116</v>
      </c>
      <c r="V51" s="1190">
        <f>IFERROR(SUM(G51,L51,Q51),"")</f>
        <v>0</v>
      </c>
      <c r="W51" s="1191"/>
      <c r="X51" s="1191"/>
      <c r="Y51" s="1191"/>
      <c r="Z51" s="57" t="s">
        <v>2116</v>
      </c>
      <c r="AB51" s="58"/>
      <c r="AC51" s="1104" t="str">
        <f>IFERROR(ROUNDDOWN(ROUND(AM5*AC50,0),0)*AD53,"")</f>
        <v/>
      </c>
      <c r="AD51" s="1105"/>
      <c r="AE51" s="1105"/>
      <c r="AF51" s="1105"/>
      <c r="AG51" s="1105"/>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8">
        <f>IF(AND(Q49="ベア加算なし",BA48="ベア加算"),ROUNDDOWN(ROUND(AM5*VLOOKUP(Y5,【参考】数式用!$A$5:$AB$37,9,FALSE),0),0)*AD53,0)</f>
        <v>0</v>
      </c>
      <c r="BW51" s="1199"/>
      <c r="BX51" s="1199"/>
      <c r="BY51" s="1199"/>
      <c r="BZ51" s="1199"/>
      <c r="CA51" s="1200"/>
      <c r="CD51" s="142"/>
    </row>
    <row r="52" spans="2:86" ht="13.5" customHeight="1">
      <c r="B52" s="1168"/>
      <c r="C52" s="1169"/>
      <c r="D52" s="1169"/>
      <c r="E52" s="1169"/>
      <c r="F52" s="1170"/>
      <c r="G52" s="1100" t="str">
        <f>IFERROR("("&amp;TEXT(G51/H53,"#,##0円")&amp;"/月)","")</f>
        <v/>
      </c>
      <c r="H52" s="1101"/>
      <c r="I52" s="1101"/>
      <c r="J52" s="1101"/>
      <c r="K52" s="1101"/>
      <c r="L52" s="1188" t="str">
        <f>IFERROR("("&amp;TEXT(L51/H53,"#,##0円")&amp;"/月)","")</f>
        <v/>
      </c>
      <c r="M52" s="1189"/>
      <c r="N52" s="1189"/>
      <c r="O52" s="1189"/>
      <c r="P52" s="1100"/>
      <c r="Q52" s="1101" t="str">
        <f>IFERROR("("&amp;TEXT(Q51/H53,"#,##0円")&amp;"/月)","")</f>
        <v/>
      </c>
      <c r="R52" s="1101"/>
      <c r="S52" s="1101"/>
      <c r="T52" s="1101"/>
      <c r="U52" s="1101"/>
      <c r="V52" s="1101" t="str">
        <f>IFERROR("("&amp;TEXT(V51/H53,"#,##0円")&amp;"/月)","")</f>
        <v>(0円/月)</v>
      </c>
      <c r="W52" s="1101"/>
      <c r="X52" s="1101"/>
      <c r="Y52" s="1101"/>
      <c r="Z52" s="1101"/>
      <c r="AB52" s="58"/>
      <c r="AC52" s="1188" t="str">
        <f>IFERROR("("&amp;TEXT(AC51/AD53,"#,##0円")&amp;"/月)","")</f>
        <v/>
      </c>
      <c r="AD52" s="1189"/>
      <c r="AE52" s="1189"/>
      <c r="AF52" s="1189"/>
      <c r="AG52" s="1189"/>
      <c r="AH52" s="1100"/>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050" t="s">
        <v>2202</v>
      </c>
      <c r="AT56" s="1050"/>
      <c r="AU56" s="1050"/>
      <c r="AV56" s="1050"/>
      <c r="AW56" s="1050" t="s">
        <v>2201</v>
      </c>
      <c r="AX56" s="1050"/>
      <c r="AY56" s="1050"/>
      <c r="AZ56" s="1050"/>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037"/>
      <c r="AT57" s="1037"/>
      <c r="AU57" s="1037"/>
      <c r="AV57" s="1037"/>
      <c r="AW57" s="1043"/>
      <c r="AX57" s="1043"/>
      <c r="AY57" s="1043"/>
      <c r="AZ57" s="1043"/>
      <c r="BP57" s="151"/>
      <c r="BR57" s="151"/>
      <c r="BS57" s="151"/>
      <c r="BT57" s="151"/>
      <c r="BU57" s="151"/>
      <c r="BV57" s="151"/>
      <c r="BW57" s="151"/>
      <c r="BX57" s="151"/>
      <c r="BY57" s="151"/>
      <c r="BZ57" s="151"/>
      <c r="CA57" s="151"/>
      <c r="CB57" s="151"/>
      <c r="CC57" s="151"/>
      <c r="CD57" s="151"/>
      <c r="CE57" s="151"/>
      <c r="CF57" s="151"/>
      <c r="CH57" s="154"/>
    </row>
    <row r="58" spans="2:86" ht="15.95" customHeight="1">
      <c r="U58" s="1211" t="s">
        <v>2055</v>
      </c>
      <c r="V58" s="1211"/>
      <c r="W58" s="1211"/>
      <c r="X58" s="1211"/>
      <c r="Y58" s="1211"/>
      <c r="Z58" s="539" t="str">
        <f>IF(AND(B9&lt;&gt;"処遇加算なし",F15=4),IF(V24="✓",1,IF(V25="✓",2,IF(V26="✓",3,""))),"")</f>
        <v/>
      </c>
      <c r="AA58" s="536"/>
      <c r="AB58" s="537"/>
      <c r="AC58" s="1211" t="s">
        <v>2055</v>
      </c>
      <c r="AD58" s="1211"/>
      <c r="AE58" s="1211"/>
      <c r="AF58" s="1211"/>
      <c r="AG58" s="1211"/>
      <c r="AH58" s="425">
        <f>IF(AND(F15&lt;&gt;4,F15&lt;&gt;5),0,IF(AU8="○",1,3))</f>
        <v>3</v>
      </c>
      <c r="AI58" s="537"/>
      <c r="AJ58" s="537"/>
      <c r="AK58" s="1211" t="s">
        <v>2055</v>
      </c>
      <c r="AL58" s="1211"/>
      <c r="AM58" s="1211"/>
      <c r="AN58" s="1211"/>
      <c r="AO58" s="1211"/>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1" t="s">
        <v>2056</v>
      </c>
      <c r="V59" s="1211"/>
      <c r="W59" s="1211"/>
      <c r="X59" s="1211"/>
      <c r="Y59" s="1211"/>
      <c r="Z59" s="539" t="str">
        <f>IF(AND(B9&lt;&gt;"処遇加算なし",F15=4),IF(V28="✓",1,IF(V29="✓",2,IF(V30="✓",3,""))),"")</f>
        <v/>
      </c>
      <c r="AA59" s="536"/>
      <c r="AB59" s="537"/>
      <c r="AC59" s="1211" t="s">
        <v>2056</v>
      </c>
      <c r="AD59" s="1211"/>
      <c r="AE59" s="1211"/>
      <c r="AF59" s="1211"/>
      <c r="AG59" s="1211"/>
      <c r="AH59" s="425">
        <f>IF(AND(F15&lt;&gt;4,F15&lt;&gt;5),0,IF(AV8="○",1,3))</f>
        <v>3</v>
      </c>
      <c r="AI59" s="537"/>
      <c r="AJ59" s="537"/>
      <c r="AK59" s="1211" t="s">
        <v>2056</v>
      </c>
      <c r="AL59" s="1211"/>
      <c r="AM59" s="1211"/>
      <c r="AN59" s="1211"/>
      <c r="AO59" s="1211"/>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1" t="s">
        <v>2057</v>
      </c>
      <c r="V60" s="1211"/>
      <c r="W60" s="1211"/>
      <c r="X60" s="1211"/>
      <c r="Y60" s="1211"/>
      <c r="Z60" s="539" t="str">
        <f>IF(AND(B9&lt;&gt;"処遇加算なし",F15=4),IF(V32="✓",1,IF(V33="✓",2,"")),"")</f>
        <v/>
      </c>
      <c r="AA60" s="536"/>
      <c r="AB60" s="537"/>
      <c r="AC60" s="1211" t="s">
        <v>2057</v>
      </c>
      <c r="AD60" s="1211"/>
      <c r="AE60" s="1211"/>
      <c r="AF60" s="1211"/>
      <c r="AG60" s="1211"/>
      <c r="AH60" s="425">
        <f>IF(AND(F15&lt;&gt;4,F15&lt;&gt;5),0,IF(AW8="○",1,3))</f>
        <v>3</v>
      </c>
      <c r="AI60" s="537"/>
      <c r="AJ60" s="537"/>
      <c r="AK60" s="1211" t="s">
        <v>2057</v>
      </c>
      <c r="AL60" s="1211"/>
      <c r="AM60" s="1211"/>
      <c r="AN60" s="1211"/>
      <c r="AO60" s="1211"/>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1" t="s">
        <v>2058</v>
      </c>
      <c r="V61" s="1211"/>
      <c r="W61" s="1211"/>
      <c r="X61" s="1211"/>
      <c r="Y61" s="1211"/>
      <c r="Z61" s="539" t="str">
        <f>IF(AND(B9&lt;&gt;"処遇加算なし",F15=4),IF(V36="✓",1,IF(V37="✓",2,"")),"")</f>
        <v/>
      </c>
      <c r="AA61" s="536"/>
      <c r="AB61" s="537"/>
      <c r="AC61" s="1211" t="s">
        <v>2058</v>
      </c>
      <c r="AD61" s="1211"/>
      <c r="AE61" s="1211"/>
      <c r="AF61" s="1211"/>
      <c r="AG61" s="1211"/>
      <c r="AH61" s="425">
        <f>IF(AND(F15&lt;&gt;4,F15&lt;&gt;5),0,IF(AX8="○",1,2))</f>
        <v>2</v>
      </c>
      <c r="AI61" s="537"/>
      <c r="AJ61" s="537"/>
      <c r="AK61" s="1211" t="s">
        <v>2058</v>
      </c>
      <c r="AL61" s="1211"/>
      <c r="AM61" s="1211"/>
      <c r="AN61" s="1211"/>
      <c r="AO61" s="1211"/>
      <c r="AP61" s="425">
        <f>IF(AX8="○",1,2)</f>
        <v>2</v>
      </c>
      <c r="AQ61" s="145"/>
      <c r="AR61" s="145"/>
      <c r="AS61" s="1038" t="str">
        <f>IF(OR(AND(Z61=1,AH61=2),AND(Z61=1,AP61=2)),"○","")</f>
        <v/>
      </c>
      <c r="AT61" s="1038"/>
      <c r="AU61" s="1038"/>
      <c r="AV61" s="1038"/>
      <c r="AW61" s="1044" t="str">
        <f>IF(OR((AD61-AL61)&lt;0,(AD61-AT61)&lt;0),"!","")</f>
        <v/>
      </c>
      <c r="AX61" s="1044"/>
      <c r="AY61" s="1044"/>
      <c r="AZ61" s="1044"/>
      <c r="BP61" s="151"/>
      <c r="BR61" s="151"/>
      <c r="BS61" s="151"/>
      <c r="BT61" s="151"/>
      <c r="BU61" s="151"/>
      <c r="BV61" s="151"/>
      <c r="BW61" s="151"/>
      <c r="BX61" s="151"/>
      <c r="BY61" s="151"/>
      <c r="BZ61" s="151"/>
      <c r="CA61" s="151"/>
      <c r="CB61" s="151"/>
      <c r="CC61" s="151"/>
      <c r="CD61" s="151"/>
      <c r="CE61" s="151"/>
      <c r="CF61" s="151"/>
      <c r="CH61" s="154"/>
    </row>
    <row r="62" spans="2:86" ht="15.95" customHeight="1">
      <c r="U62" s="1211" t="s">
        <v>2059</v>
      </c>
      <c r="V62" s="1211"/>
      <c r="W62" s="1211"/>
      <c r="X62" s="1211"/>
      <c r="Y62" s="1211"/>
      <c r="Z62" s="539" t="str">
        <f>IF(AND(B9&lt;&gt;"処遇加算なし",F15=4),IF(V40="✓",1,IF(V41="✓",2,"")),"")</f>
        <v/>
      </c>
      <c r="AA62" s="536"/>
      <c r="AB62" s="537"/>
      <c r="AC62" s="1211" t="s">
        <v>2059</v>
      </c>
      <c r="AD62" s="1211"/>
      <c r="AE62" s="1211"/>
      <c r="AF62" s="1211"/>
      <c r="AG62" s="1211"/>
      <c r="AH62" s="425">
        <f>IF(AND(F15&lt;&gt;4,F15&lt;&gt;5),0,IF(AY8="○",1,2))</f>
        <v>2</v>
      </c>
      <c r="AI62" s="537"/>
      <c r="AJ62" s="537"/>
      <c r="AK62" s="1211" t="s">
        <v>2059</v>
      </c>
      <c r="AL62" s="1211"/>
      <c r="AM62" s="1211"/>
      <c r="AN62" s="1211"/>
      <c r="AO62" s="1211"/>
      <c r="AP62" s="425">
        <f>IF(AY8="○",1,2)</f>
        <v>2</v>
      </c>
      <c r="AQ62" s="145"/>
      <c r="AR62" s="145"/>
      <c r="AS62" s="1038" t="str">
        <f>IF(OR(AND(Z62=1,AH62=2),AND(Z62=1,AP62=2)),"○","")</f>
        <v/>
      </c>
      <c r="AT62" s="1038"/>
      <c r="AU62" s="1038"/>
      <c r="AV62" s="1038"/>
      <c r="AW62" s="1044" t="str">
        <f>IF(OR((AD62-AL62)&lt;0,(AD62-AT62)&lt;0),"!","")</f>
        <v/>
      </c>
      <c r="AX62" s="1044"/>
      <c r="AY62" s="1044"/>
      <c r="AZ62" s="1044"/>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38" t="str">
        <f>IF(OR(AND(Z63=1,AH63=2),AND(Z63=1,AP63=2)),"○","")</f>
        <v/>
      </c>
      <c r="AT63" s="1038"/>
      <c r="AU63" s="1038"/>
      <c r="AV63" s="1038"/>
      <c r="AW63" s="1044" t="str">
        <f>IF(OR((AD63-AL63)&lt;0,(AD63-AT63)&lt;0),"!","")</f>
        <v/>
      </c>
      <c r="AX63" s="1044"/>
      <c r="AY63" s="1044"/>
      <c r="AZ63" s="1044"/>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4" t="s">
        <v>2325</v>
      </c>
      <c r="O1" s="1074"/>
      <c r="P1" s="1074"/>
      <c r="Q1" s="1074"/>
      <c r="R1" s="1074"/>
      <c r="S1" s="1074"/>
      <c r="T1" s="1074"/>
      <c r="U1" s="1074"/>
      <c r="V1" s="1074"/>
      <c r="W1" s="1074"/>
      <c r="X1" s="1074"/>
      <c r="Y1" s="1074"/>
      <c r="Z1" s="1074"/>
      <c r="AA1" s="1074"/>
      <c r="AB1" s="1074"/>
      <c r="AC1" s="1074"/>
      <c r="AD1" s="1074"/>
      <c r="AE1" s="1074"/>
      <c r="AF1" s="1201" t="s">
        <v>25</v>
      </c>
      <c r="AG1" s="1201"/>
      <c r="AH1" s="1201"/>
      <c r="AI1" s="1202" t="str">
        <f>IF(G5="","",G5)</f>
        <v/>
      </c>
      <c r="AJ1" s="1202"/>
      <c r="AK1" s="1202"/>
      <c r="AL1" s="1202"/>
      <c r="AM1" s="1202"/>
      <c r="AN1" s="1202"/>
      <c r="AO1" s="1202"/>
      <c r="AP1" s="1202"/>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2"/>
      <c r="AR2" s="532"/>
      <c r="CE2" s="990" t="s">
        <v>2192</v>
      </c>
      <c r="CF2" s="990"/>
      <c r="CG2" s="990"/>
      <c r="CH2" s="990"/>
      <c r="CI2" s="1206" t="str">
        <f>IF(AI1&lt;&gt;"",1,"")</f>
        <v/>
      </c>
      <c r="CJ2" s="120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0" t="s">
        <v>2186</v>
      </c>
      <c r="CF3" s="990"/>
      <c r="CG3" s="990"/>
      <c r="CH3" s="990"/>
      <c r="CI3" s="1208" t="str">
        <f>IF(AND(L9="ベア加算",Q49="ベア加算"),1,"")</f>
        <v/>
      </c>
      <c r="CJ3" s="1209"/>
    </row>
    <row r="4" spans="1:88" ht="28.5" customHeight="1">
      <c r="B4" s="1128" t="s">
        <v>2237</v>
      </c>
      <c r="C4" s="1128"/>
      <c r="D4" s="1128"/>
      <c r="E4" s="1128"/>
      <c r="F4" s="1128"/>
      <c r="G4" s="1129" t="s">
        <v>0</v>
      </c>
      <c r="H4" s="1129"/>
      <c r="I4" s="1129"/>
      <c r="J4" s="1130" t="s">
        <v>1</v>
      </c>
      <c r="K4" s="1131"/>
      <c r="L4" s="1131"/>
      <c r="M4" s="1131"/>
      <c r="N4" s="1131"/>
      <c r="O4" s="1132"/>
      <c r="P4" s="985" t="s">
        <v>2</v>
      </c>
      <c r="Q4" s="986"/>
      <c r="R4" s="986"/>
      <c r="S4" s="986"/>
      <c r="T4" s="986"/>
      <c r="U4" s="986"/>
      <c r="V4" s="986"/>
      <c r="W4" s="986"/>
      <c r="X4" s="987"/>
      <c r="Y4" s="1130" t="s">
        <v>3</v>
      </c>
      <c r="Z4" s="1131"/>
      <c r="AA4" s="1131"/>
      <c r="AB4" s="1131"/>
      <c r="AC4" s="1131"/>
      <c r="AD4" s="1132"/>
      <c r="AE4" s="1096" t="s">
        <v>2317</v>
      </c>
      <c r="AF4" s="1097"/>
      <c r="AG4" s="1097"/>
      <c r="AH4" s="1098"/>
      <c r="AI4" s="1096" t="s">
        <v>2318</v>
      </c>
      <c r="AJ4" s="1097"/>
      <c r="AK4" s="1097"/>
      <c r="AL4" s="1098"/>
      <c r="AM4" s="1096" t="s">
        <v>2319</v>
      </c>
      <c r="AN4" s="1097"/>
      <c r="AO4" s="1097"/>
      <c r="AP4" s="1098"/>
      <c r="AS4" s="83"/>
      <c r="AT4" s="982" t="s">
        <v>2095</v>
      </c>
      <c r="AU4" s="982" t="s">
        <v>2055</v>
      </c>
      <c r="AV4" s="982" t="s">
        <v>2056</v>
      </c>
      <c r="AW4" s="982" t="s">
        <v>2057</v>
      </c>
      <c r="AX4" s="982" t="s">
        <v>2058</v>
      </c>
      <c r="AY4" s="982" t="s">
        <v>2059</v>
      </c>
      <c r="AZ4" s="982" t="s">
        <v>2094</v>
      </c>
      <c r="BA4" s="84"/>
      <c r="CE4" s="990" t="s">
        <v>2191</v>
      </c>
      <c r="CF4" s="990"/>
      <c r="CG4" s="990"/>
      <c r="CH4" s="990"/>
      <c r="CI4" s="988" t="str">
        <f>IF(OR(OR(G49="処遇加算Ⅰ",G49="処遇加算Ⅱ"),OR(AS48="処遇加算Ⅰ",AS48="処遇加算Ⅱ")),1,"")</f>
        <v/>
      </c>
      <c r="CJ4" s="989"/>
    </row>
    <row r="5" spans="1:88" ht="33" customHeight="1">
      <c r="B5" s="1116"/>
      <c r="C5" s="1116"/>
      <c r="D5" s="1116"/>
      <c r="E5" s="1116"/>
      <c r="F5" s="1116"/>
      <c r="G5" s="1117"/>
      <c r="H5" s="1117"/>
      <c r="I5" s="1117"/>
      <c r="J5" s="1118"/>
      <c r="K5" s="1118"/>
      <c r="L5" s="1118"/>
      <c r="M5" s="1119"/>
      <c r="N5" s="1119"/>
      <c r="O5" s="1119"/>
      <c r="P5" s="1214"/>
      <c r="Q5" s="1215"/>
      <c r="R5" s="1215"/>
      <c r="S5" s="1215"/>
      <c r="T5" s="1215"/>
      <c r="U5" s="1215"/>
      <c r="V5" s="1215"/>
      <c r="W5" s="1215"/>
      <c r="X5" s="1216"/>
      <c r="Y5" s="1099"/>
      <c r="Z5" s="1099"/>
      <c r="AA5" s="1099"/>
      <c r="AB5" s="1099"/>
      <c r="AC5" s="1099"/>
      <c r="AD5" s="1099"/>
      <c r="AE5" s="995"/>
      <c r="AF5" s="996"/>
      <c r="AG5" s="996"/>
      <c r="AH5" s="997"/>
      <c r="AI5" s="995"/>
      <c r="AJ5" s="996"/>
      <c r="AK5" s="996"/>
      <c r="AL5" s="997"/>
      <c r="AM5" s="998">
        <f>AE5-AI5</f>
        <v>0</v>
      </c>
      <c r="AN5" s="999"/>
      <c r="AO5" s="999"/>
      <c r="AP5" s="1000"/>
      <c r="AS5" s="83"/>
      <c r="AT5" s="983"/>
      <c r="AU5" s="983"/>
      <c r="AV5" s="983"/>
      <c r="AW5" s="983"/>
      <c r="AX5" s="983"/>
      <c r="AY5" s="983"/>
      <c r="AZ5" s="983"/>
      <c r="BA5" s="84"/>
      <c r="CE5" s="990" t="s">
        <v>2185</v>
      </c>
      <c r="CF5" s="990"/>
      <c r="CG5" s="990"/>
      <c r="CH5" s="990"/>
      <c r="CI5" s="988" t="str">
        <f>IF(OR(G49="処遇加算Ⅰ",AS48="処遇加算Ⅰ"),1,"")</f>
        <v/>
      </c>
      <c r="CJ5" s="989"/>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3"/>
      <c r="AU6" s="983"/>
      <c r="AV6" s="983"/>
      <c r="AW6" s="983"/>
      <c r="AX6" s="983"/>
      <c r="AY6" s="983"/>
      <c r="AZ6" s="983"/>
      <c r="BA6" s="84"/>
      <c r="CE6" s="990" t="s">
        <v>2188</v>
      </c>
      <c r="CF6" s="990"/>
      <c r="CG6" s="990"/>
      <c r="CH6" s="990"/>
      <c r="CI6" s="988" t="str">
        <f>IF(OR(AH61=1,AP61=1),1,"")</f>
        <v/>
      </c>
      <c r="CJ6" s="989"/>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4"/>
      <c r="AU7" s="984"/>
      <c r="AV7" s="984"/>
      <c r="AW7" s="984"/>
      <c r="AX7" s="984"/>
      <c r="AY7" s="984"/>
      <c r="AZ7" s="984"/>
      <c r="BA7" s="84"/>
      <c r="CE7" s="1210" t="s">
        <v>2187</v>
      </c>
      <c r="CF7" s="1210"/>
      <c r="CG7" s="1210"/>
      <c r="CH7" s="1210"/>
      <c r="CI7" s="988" t="str">
        <f>IF(AND(AH62=1,AD41=""),1,"")</f>
        <v/>
      </c>
      <c r="CJ7" s="989"/>
    </row>
    <row r="8" spans="1:88" ht="17.25" customHeight="1" thickBot="1">
      <c r="B8" s="1122" t="s">
        <v>2145</v>
      </c>
      <c r="C8" s="1123"/>
      <c r="D8" s="1123"/>
      <c r="E8" s="1123"/>
      <c r="F8" s="1123"/>
      <c r="G8" s="1123"/>
      <c r="H8" s="1123"/>
      <c r="I8" s="1123"/>
      <c r="J8" s="1123"/>
      <c r="K8" s="1123"/>
      <c r="L8" s="1123"/>
      <c r="M8" s="1123"/>
      <c r="N8" s="1123"/>
      <c r="O8" s="1123"/>
      <c r="P8" s="1123"/>
      <c r="Q8" s="1123"/>
      <c r="R8" s="1123"/>
      <c r="S8" s="1124"/>
      <c r="T8" s="1020" t="s">
        <v>12</v>
      </c>
      <c r="U8" s="1021"/>
      <c r="V8" s="1001" t="str">
        <f>IFERROR(IF(VLOOKUP(AS1,【参考】数式用2!E6:L23,3,FALSE)="","",VLOOKUP(AS1,【参考】数式用2!E6:L23,3,FALSE)),"")</f>
        <v/>
      </c>
      <c r="W8" s="1002"/>
      <c r="X8" s="1002"/>
      <c r="Y8" s="1002"/>
      <c r="Z8" s="1003"/>
      <c r="AA8" s="991" t="str">
        <f>IFERROR(VLOOKUP(AS1,【参考】数式用2!E6:L23,4,FALSE),"")</f>
        <v/>
      </c>
      <c r="AB8" s="991"/>
      <c r="AC8" s="991"/>
      <c r="AD8" s="991"/>
      <c r="AE8" s="991"/>
      <c r="AF8" s="991"/>
      <c r="AG8" s="991"/>
      <c r="AH8" s="991"/>
      <c r="AI8" s="991"/>
      <c r="AJ8" s="991"/>
      <c r="AK8" s="991"/>
      <c r="AL8" s="991"/>
      <c r="AM8" s="991"/>
      <c r="AN8" s="991"/>
      <c r="AO8" s="991"/>
      <c r="AP8" s="992"/>
      <c r="AS8" s="83"/>
      <c r="AT8" s="1203" t="str">
        <f>IF(L9="ベア加算","",IF(OR(V8="新加算Ⅰ",V8="新加算Ⅱ",V8="新加算Ⅲ",V8="新加算Ⅳ"),"○",""))</f>
        <v/>
      </c>
      <c r="AU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3" t="str">
        <f>IF(OR(V8="新加算Ⅰ",V8="新加算Ⅱ",V8="新加算Ⅲ",V8="新加算Ⅴ(１)",V8="新加算Ⅴ(３)",V8="新加算Ⅴ(８)"),"○","")</f>
        <v/>
      </c>
      <c r="AX8" s="1203" t="str">
        <f>IF(OR(V8="新加算Ⅰ",V8="新加算Ⅱ",V8="新加算Ⅴ(１)",V8="新加算Ⅴ(２)",V8="新加算Ⅴ(３)",V8="新加算Ⅴ(４)",V8="新加算Ⅴ(５)",V8="新加算Ⅴ(６)",V8="新加算Ⅴ(７)",V8="新加算Ⅴ(９)",V8="新加算Ⅴ(10)",V8="新加算Ⅴ(12)"),"○","")</f>
        <v/>
      </c>
      <c r="AY8" s="1203" t="str">
        <f>IF(OR(V8="新加算Ⅰ",V8="新加算Ⅴ(１)",V8="新加算Ⅴ(２)",V8="新加算Ⅴ(５)",V8="新加算Ⅴ(７)",V8="新加算Ⅴ(10)"),"○","")</f>
        <v/>
      </c>
      <c r="AZ8" s="1203" t="str">
        <f>IF(OR(V8="新加算Ⅰ",V8="新加算Ⅱ",V8="新加算Ⅴ(１)",V8="新加算Ⅴ(２)",V8="新加算Ⅴ(３)",V8="新加算Ⅴ(４)",V8="新加算Ⅴ(５)",V8="新加算Ⅴ(６)",V8="新加算Ⅴ(７)",V8="新加算Ⅴ(９)",V8="新加算Ⅴ(10)",V8="新加算Ⅴ(12)"),"○","")</f>
        <v/>
      </c>
      <c r="BA8" s="84"/>
      <c r="CE8" s="1210" t="s">
        <v>2187</v>
      </c>
      <c r="CF8" s="1210"/>
      <c r="CG8" s="1210"/>
      <c r="CH8" s="1210"/>
      <c r="CI8" s="988" t="str">
        <f>IF(AND(AP62=1,AL41=""),1,"")</f>
        <v/>
      </c>
      <c r="CJ8" s="989"/>
    </row>
    <row r="9" spans="1:88" ht="26.25" customHeight="1">
      <c r="B9" s="1137"/>
      <c r="C9" s="1138"/>
      <c r="D9" s="1138"/>
      <c r="E9" s="1138"/>
      <c r="F9" s="1139"/>
      <c r="G9" s="1140"/>
      <c r="H9" s="1141"/>
      <c r="I9" s="1141"/>
      <c r="J9" s="1141"/>
      <c r="K9" s="1142"/>
      <c r="L9" s="1143"/>
      <c r="M9" s="1144"/>
      <c r="N9" s="1144"/>
      <c r="O9" s="1144"/>
      <c r="P9" s="1145"/>
      <c r="Q9" s="1120" t="s">
        <v>2051</v>
      </c>
      <c r="R9" s="1121"/>
      <c r="S9" s="1121"/>
      <c r="T9" s="1020"/>
      <c r="U9" s="1021"/>
      <c r="V9" s="1004" t="str">
        <f>IFERROR(VLOOKUP(Y5,【参考】数式用!$A$5:$AB$37,MATCH(V8,【参考】数式用!$B$4:$AB$4,0)+1,FALSE),"")</f>
        <v/>
      </c>
      <c r="W9" s="1005"/>
      <c r="X9" s="1005"/>
      <c r="Y9" s="1005"/>
      <c r="Z9" s="1006"/>
      <c r="AA9" s="993"/>
      <c r="AB9" s="993"/>
      <c r="AC9" s="993"/>
      <c r="AD9" s="993"/>
      <c r="AE9" s="993"/>
      <c r="AF9" s="993"/>
      <c r="AG9" s="993"/>
      <c r="AH9" s="993"/>
      <c r="AI9" s="993"/>
      <c r="AJ9" s="993"/>
      <c r="AK9" s="993"/>
      <c r="AL9" s="993"/>
      <c r="AM9" s="993"/>
      <c r="AN9" s="993"/>
      <c r="AO9" s="993"/>
      <c r="AP9" s="994"/>
      <c r="AS9" s="83"/>
      <c r="AT9" s="1204"/>
      <c r="AU9" s="1204"/>
      <c r="AV9" s="1204"/>
      <c r="AW9" s="1204"/>
      <c r="AX9" s="1204"/>
      <c r="AY9" s="1204"/>
      <c r="AZ9" s="1204"/>
      <c r="BA9" s="84"/>
      <c r="CE9" s="990" t="s">
        <v>2187</v>
      </c>
      <c r="CF9" s="990"/>
      <c r="CG9" s="990"/>
      <c r="CH9" s="990"/>
      <c r="CI9" s="988" t="str">
        <f>IF(OR(AH62=1,AP62=1),1,"")</f>
        <v/>
      </c>
      <c r="CJ9" s="989"/>
    </row>
    <row r="10" spans="1:88" ht="11.25" customHeight="1">
      <c r="B10" s="1146" t="str">
        <f>IFERROR(VLOOKUP(Y5,【参考】数式用!$A$5:$J$37,MATCH(B9,【参考】数式用!$B$4:$J$4,0)+1,0),"")</f>
        <v/>
      </c>
      <c r="C10" s="1147"/>
      <c r="D10" s="1147"/>
      <c r="E10" s="1147"/>
      <c r="F10" s="1148"/>
      <c r="G10" s="1146" t="str">
        <f>IFERROR(VLOOKUP(Y5,【参考】数式用!$A$5:$J$37,MATCH(G9,【参考】数式用!$B$4:$J$4,0)+1,0),"")</f>
        <v/>
      </c>
      <c r="H10" s="1147"/>
      <c r="I10" s="1147"/>
      <c r="J10" s="1147"/>
      <c r="K10" s="1148"/>
      <c r="L10" s="1152" t="str">
        <f>IFERROR(VLOOKUP(Y5,【参考】数式用!$A$5:$J$37,MATCH(L9,【参考】数式用!$B$4:$J$4,0)+1,0),"")</f>
        <v/>
      </c>
      <c r="M10" s="1153"/>
      <c r="N10" s="1153"/>
      <c r="O10" s="1153"/>
      <c r="P10" s="1154"/>
      <c r="Q10" s="1158">
        <f>SUM(B10,G10,L10)</f>
        <v>0</v>
      </c>
      <c r="R10" s="1159"/>
      <c r="S10" s="1159"/>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0" t="s">
        <v>2190</v>
      </c>
      <c r="CF10" s="990"/>
      <c r="CG10" s="990"/>
      <c r="CH10" s="990"/>
      <c r="CI10" s="988">
        <f>IF(OR(AH63=1,AP63=1),1,0)</f>
        <v>0</v>
      </c>
      <c r="CJ10" s="989"/>
    </row>
    <row r="11" spans="1:88" s="94" customFormat="1" ht="20.25" customHeight="1" thickBot="1">
      <c r="B11" s="1149"/>
      <c r="C11" s="1150"/>
      <c r="D11" s="1150"/>
      <c r="E11" s="1150"/>
      <c r="F11" s="1151"/>
      <c r="G11" s="1149"/>
      <c r="H11" s="1150"/>
      <c r="I11" s="1150"/>
      <c r="J11" s="1150"/>
      <c r="K11" s="1151"/>
      <c r="L11" s="1155"/>
      <c r="M11" s="1156"/>
      <c r="N11" s="1156"/>
      <c r="O11" s="1156"/>
      <c r="P11" s="1157"/>
      <c r="Q11" s="1158"/>
      <c r="R11" s="1159"/>
      <c r="S11" s="1159"/>
      <c r="T11" s="1031"/>
      <c r="U11" s="1021"/>
      <c r="V11" s="1094" t="str">
        <f>IFERROR(IF(VLOOKUP(AS1,【参考】数式用2!E6:L23,5,FALSE)="","",VLOOKUP(AS1,【参考】数式用2!E6:L23,5,FALSE)),"")</f>
        <v/>
      </c>
      <c r="W11" s="1094"/>
      <c r="X11" s="1094"/>
      <c r="Y11" s="1094"/>
      <c r="Z11" s="1094"/>
      <c r="AA11" s="991" t="str">
        <f>IFERROR(VLOOKUP(AS1,【参考】数式用2!E6:L23,6,FALSE),"")</f>
        <v/>
      </c>
      <c r="AB11" s="991"/>
      <c r="AC11" s="991"/>
      <c r="AD11" s="991"/>
      <c r="AE11" s="991"/>
      <c r="AF11" s="991"/>
      <c r="AG11" s="991"/>
      <c r="AH11" s="991"/>
      <c r="AI11" s="991"/>
      <c r="AJ11" s="991"/>
      <c r="AK11" s="991"/>
      <c r="AL11" s="991"/>
      <c r="AM11" s="991"/>
      <c r="AN11" s="991"/>
      <c r="AO11" s="991"/>
      <c r="AP11" s="992"/>
      <c r="AS11" s="99"/>
      <c r="AT11" s="1203" t="str">
        <f>IF(L9="ベア加算","",IF(OR(V11="新加算Ⅰ",V11="新加算Ⅱ",V11="新加算Ⅲ",V11="新加算Ⅳ"),"○",""))</f>
        <v/>
      </c>
      <c r="AU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3" t="str">
        <f>IF(OR(V11="新加算Ⅰ",V11="新加算Ⅱ",V11="新加算Ⅲ",V11="新加算Ⅴ(１)",V11="新加算Ⅴ(３)",V11="新加算Ⅴ(８)"),"○","")</f>
        <v/>
      </c>
      <c r="AX11" s="1203" t="str">
        <f>IF(OR(V11="新加算Ⅰ",V11="新加算Ⅱ",V11="新加算Ⅴ(１)",V11="新加算Ⅴ(２)",V11="新加算Ⅴ(３)",V11="新加算Ⅴ(４)",V11="新加算Ⅴ(５)",V11="新加算Ⅴ(６)",V11="新加算Ⅴ(７)",V11="新加算Ⅴ(９)",V11="新加算Ⅴ(10)",V11="新加算Ⅴ(12)"),"○","")</f>
        <v/>
      </c>
      <c r="AY11" s="1203" t="str">
        <f>IF(OR(V11="新加算Ⅰ",V11="新加算Ⅴ(１)",V11="新加算Ⅴ(２)",V11="新加算Ⅴ(５)",V11="新加算Ⅴ(７)",V11="新加算Ⅴ(10)"),"○","")</f>
        <v/>
      </c>
      <c r="AZ11" s="1203"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5"/>
      <c r="D12" s="1115"/>
      <c r="E12" s="1115"/>
      <c r="F12" s="1115"/>
      <c r="G12" s="1115"/>
      <c r="H12" s="1115"/>
      <c r="I12" s="1115"/>
      <c r="J12" s="1115"/>
      <c r="K12" s="1115"/>
      <c r="L12" s="1115"/>
      <c r="M12" s="1115"/>
      <c r="N12" s="1115"/>
      <c r="O12" s="1115"/>
      <c r="P12" s="1115"/>
      <c r="Q12" s="1115"/>
      <c r="R12" s="1115"/>
      <c r="S12" s="1115"/>
      <c r="T12" s="1031"/>
      <c r="U12" s="1021"/>
      <c r="V12" s="1217" t="str">
        <f>IFERROR(VLOOKUP(Y5,【参考】数式用!$A$5:$AB$37,MATCH(V11,【参考】数式用!$B$4:$AB$4,0)+1,FALSE),"")</f>
        <v/>
      </c>
      <c r="W12" s="1217"/>
      <c r="X12" s="1217"/>
      <c r="Y12" s="1217"/>
      <c r="Z12" s="1217"/>
      <c r="AA12" s="993"/>
      <c r="AB12" s="993"/>
      <c r="AC12" s="993"/>
      <c r="AD12" s="993"/>
      <c r="AE12" s="993"/>
      <c r="AF12" s="993"/>
      <c r="AG12" s="993"/>
      <c r="AH12" s="993"/>
      <c r="AI12" s="993"/>
      <c r="AJ12" s="993"/>
      <c r="AK12" s="993"/>
      <c r="AL12" s="993"/>
      <c r="AM12" s="993"/>
      <c r="AN12" s="993"/>
      <c r="AO12" s="993"/>
      <c r="AP12" s="994"/>
      <c r="AS12" s="83"/>
      <c r="AT12" s="1204"/>
      <c r="AU12" s="1204"/>
      <c r="AV12" s="1204"/>
      <c r="AW12" s="1204"/>
      <c r="AX12" s="1204"/>
      <c r="AY12" s="1204"/>
      <c r="AZ12" s="1204"/>
      <c r="BA12" s="84"/>
    </row>
    <row r="13" spans="1:88" ht="12" customHeight="1">
      <c r="A13" s="78"/>
      <c r="B13" s="1067" t="s">
        <v>2115</v>
      </c>
      <c r="C13" s="1068"/>
      <c r="D13" s="1068"/>
      <c r="E13" s="1068"/>
      <c r="F13" s="1068"/>
      <c r="G13" s="1068"/>
      <c r="H13" s="1068"/>
      <c r="I13" s="1068"/>
      <c r="J13" s="1068"/>
      <c r="K13" s="1068"/>
      <c r="L13" s="1068"/>
      <c r="M13" s="1068"/>
      <c r="N13" s="1068"/>
      <c r="O13" s="1068"/>
      <c r="P13" s="1068"/>
      <c r="Q13" s="1068"/>
      <c r="R13" s="1068"/>
      <c r="S13" s="106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28"/>
      <c r="V14" s="1094" t="str">
        <f>IFERROR(IF(VLOOKUP(AS1,【参考】数式用2!E6:L23,7,FALSE)="","",VLOOKUP(AS1,【参考】数式用2!E6:L23,7,FALSE)),"")</f>
        <v/>
      </c>
      <c r="W14" s="1094"/>
      <c r="X14" s="1094"/>
      <c r="Y14" s="1094"/>
      <c r="Z14" s="1094"/>
      <c r="AA14" s="1023" t="str">
        <f>IFERROR(VLOOKUP(AS1,【参考】数式用2!E6:L23,8,FALSE),"")</f>
        <v/>
      </c>
      <c r="AB14" s="991"/>
      <c r="AC14" s="991"/>
      <c r="AD14" s="991"/>
      <c r="AE14" s="991"/>
      <c r="AF14" s="991"/>
      <c r="AG14" s="991"/>
      <c r="AH14" s="991"/>
      <c r="AI14" s="991"/>
      <c r="AJ14" s="991"/>
      <c r="AK14" s="991"/>
      <c r="AL14" s="991"/>
      <c r="AM14" s="991"/>
      <c r="AN14" s="991"/>
      <c r="AO14" s="991"/>
      <c r="AP14" s="992"/>
      <c r="AS14" s="83"/>
      <c r="AT14" s="1203" t="str">
        <f>IF(L9="ベア加算","",IF(OR(V14="新加算Ⅰ",V14="新加算Ⅱ",V14="新加算Ⅲ",V14="新加算Ⅳ"),"○",""))</f>
        <v/>
      </c>
      <c r="AU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3" t="str">
        <f>IF(OR(V14="新加算Ⅰ",V14="新加算Ⅱ",V14="新加算Ⅲ",V14="新加算Ⅴ(１)",V14="新加算Ⅴ(３)",V14="新加算Ⅴ(８)"),"○","")</f>
        <v/>
      </c>
      <c r="AX14" s="1203" t="str">
        <f>IF(OR(V14="新加算Ⅰ",V14="新加算Ⅱ",V14="新加算Ⅴ(１)",V14="新加算Ⅴ(２)",V14="新加算Ⅴ(３)",V14="新加算Ⅴ(４)",V14="新加算Ⅴ(５)",V14="新加算Ⅴ(６)",V14="新加算Ⅴ(７)",V14="新加算Ⅴ(９)",V14="新加算Ⅴ(10)",V14="新加算Ⅴ(12)"),"○","")</f>
        <v/>
      </c>
      <c r="AY14" s="1203" t="str">
        <f>IF(OR(V14="新加算Ⅰ",V14="新加算Ⅴ(１)",V14="新加算Ⅴ(２)",V14="新加算Ⅴ(５)",V14="新加算Ⅴ(７)",V14="新加算Ⅴ(10)"),"○","")</f>
        <v/>
      </c>
      <c r="AZ14" s="1203"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2109</v>
      </c>
      <c r="C15" s="1059"/>
      <c r="D15" s="54">
        <v>6</v>
      </c>
      <c r="E15" s="531" t="s">
        <v>2110</v>
      </c>
      <c r="F15" s="54">
        <v>4</v>
      </c>
      <c r="G15" s="531" t="s">
        <v>2111</v>
      </c>
      <c r="H15" s="1060" t="s">
        <v>2112</v>
      </c>
      <c r="I15" s="1060"/>
      <c r="J15" s="1073"/>
      <c r="K15" s="54">
        <v>7</v>
      </c>
      <c r="L15" s="531" t="s">
        <v>2110</v>
      </c>
      <c r="M15" s="54">
        <v>3</v>
      </c>
      <c r="N15" s="531" t="s">
        <v>2111</v>
      </c>
      <c r="O15" s="531" t="s">
        <v>2113</v>
      </c>
      <c r="P15" s="104">
        <f>(K15*12+M15)-(D15*12+F15)+1</f>
        <v>12</v>
      </c>
      <c r="Q15" s="1060" t="s">
        <v>2114</v>
      </c>
      <c r="R15" s="1060"/>
      <c r="S15" s="105" t="s">
        <v>69</v>
      </c>
      <c r="U15" s="528"/>
      <c r="V15" s="1061" t="str">
        <f>IFERROR(VLOOKUP(Y5,【参考】数式用!$A$5:$AB$37,MATCH(V14,【参考】数式用!$B$4:$AB$4,0)+1,FALSE),"")</f>
        <v/>
      </c>
      <c r="W15" s="1062"/>
      <c r="X15" s="1062"/>
      <c r="Y15" s="1062"/>
      <c r="Z15" s="1063"/>
      <c r="AA15" s="1024"/>
      <c r="AB15" s="1025"/>
      <c r="AC15" s="1025"/>
      <c r="AD15" s="1025"/>
      <c r="AE15" s="1025"/>
      <c r="AF15" s="1025"/>
      <c r="AG15" s="1025"/>
      <c r="AH15" s="1025"/>
      <c r="AI15" s="1025"/>
      <c r="AJ15" s="1025"/>
      <c r="AK15" s="1025"/>
      <c r="AL15" s="1025"/>
      <c r="AM15" s="1025"/>
      <c r="AN15" s="1025"/>
      <c r="AO15" s="1025"/>
      <c r="AP15" s="1026"/>
      <c r="AS15" s="83"/>
      <c r="AT15" s="1205"/>
      <c r="AU15" s="1205"/>
      <c r="AV15" s="1205"/>
      <c r="AW15" s="1205"/>
      <c r="AX15" s="1205"/>
      <c r="AY15" s="1205"/>
      <c r="AZ15" s="120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4"/>
      <c r="W16" s="1065"/>
      <c r="X16" s="1065"/>
      <c r="Y16" s="1065"/>
      <c r="Z16" s="1066"/>
      <c r="AA16" s="1027"/>
      <c r="AB16" s="1028"/>
      <c r="AC16" s="1028"/>
      <c r="AD16" s="1028"/>
      <c r="AE16" s="1028"/>
      <c r="AF16" s="1028"/>
      <c r="AG16" s="1028"/>
      <c r="AH16" s="1028"/>
      <c r="AI16" s="1028"/>
      <c r="AJ16" s="1028"/>
      <c r="AK16" s="1028"/>
      <c r="AL16" s="1028"/>
      <c r="AM16" s="1028"/>
      <c r="AN16" s="1028"/>
      <c r="AO16" s="1028"/>
      <c r="AP16" s="1029"/>
      <c r="AS16" s="83"/>
      <c r="AT16" s="1204"/>
      <c r="AU16" s="1204"/>
      <c r="AV16" s="1204"/>
      <c r="AW16" s="1204"/>
      <c r="AX16" s="1204"/>
      <c r="AY16" s="1204"/>
      <c r="AZ16" s="1204"/>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1" t="s">
        <v>2062</v>
      </c>
      <c r="C18" s="1091"/>
      <c r="D18" s="1091"/>
      <c r="E18" s="1091"/>
      <c r="F18" s="1091"/>
      <c r="G18" s="1091"/>
      <c r="H18" s="1091"/>
      <c r="I18" s="1091"/>
      <c r="J18" s="1091"/>
      <c r="K18" s="1091"/>
      <c r="L18" s="1091"/>
      <c r="M18" s="1091"/>
      <c r="N18" s="1091"/>
      <c r="O18" s="1091"/>
      <c r="P18" s="1091"/>
      <c r="Q18" s="1091"/>
      <c r="R18" s="1091"/>
      <c r="S18" s="1091"/>
      <c r="AI18" s="116"/>
      <c r="AJ18" s="116"/>
      <c r="AK18" s="116"/>
      <c r="AL18" s="116"/>
      <c r="AM18" s="116"/>
      <c r="AN18" s="116"/>
      <c r="AO18" s="116"/>
      <c r="AP18" s="116"/>
      <c r="AQ18" s="116"/>
    </row>
    <row r="19" spans="2:60" ht="6" customHeight="1" thickBot="1">
      <c r="B19" s="1091"/>
      <c r="C19" s="1091"/>
      <c r="D19" s="1091"/>
      <c r="E19" s="1091"/>
      <c r="F19" s="1091"/>
      <c r="G19" s="1091"/>
      <c r="H19" s="1091"/>
      <c r="I19" s="1091"/>
      <c r="J19" s="1091"/>
      <c r="K19" s="1091"/>
      <c r="L19" s="1091"/>
      <c r="M19" s="1091"/>
      <c r="N19" s="1091"/>
      <c r="O19" s="1091"/>
      <c r="P19" s="1091"/>
      <c r="Q19" s="1091"/>
      <c r="R19" s="1091"/>
      <c r="S19" s="1091"/>
      <c r="AI19" s="116"/>
      <c r="AJ19" s="116"/>
      <c r="AK19" s="116"/>
      <c r="AL19" s="116"/>
      <c r="AM19" s="116"/>
      <c r="AN19" s="116"/>
      <c r="AO19" s="116"/>
      <c r="AP19" s="116"/>
      <c r="AQ19" s="116"/>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117"/>
      <c r="U20" s="78"/>
      <c r="V20" s="1075" t="s">
        <v>215</v>
      </c>
      <c r="W20" s="1075"/>
      <c r="X20" s="1075"/>
      <c r="Y20" s="1075"/>
      <c r="Z20" s="1075"/>
      <c r="AA20" s="91"/>
      <c r="AB20" s="91"/>
      <c r="AC20" s="1075" t="str">
        <f>IF(F15=4,"R6.4～R6.5",IF(F15=5,"R6.5",""))</f>
        <v>R6.4～R6.5</v>
      </c>
      <c r="AD20" s="1075"/>
      <c r="AE20" s="1075"/>
      <c r="AF20" s="1075"/>
      <c r="AG20" s="1075"/>
      <c r="AH20" s="1075"/>
      <c r="AI20" s="91"/>
      <c r="AJ20" s="91"/>
      <c r="AK20" s="1075" t="str">
        <f>IF(OR(F15=4,F15=5),"R6.6","R"&amp;D15&amp;"."&amp;F15)&amp;"～R"&amp;K15&amp;"."&amp;M15</f>
        <v>R6.6～R7.3</v>
      </c>
      <c r="AL20" s="1075"/>
      <c r="AM20" s="1075"/>
      <c r="AN20" s="1075"/>
      <c r="AO20" s="1075"/>
      <c r="AP20" s="1075"/>
      <c r="AS20" s="1011" t="str">
        <f>IFERROR(VLOOKUP(AS1,【参考】数式用2!E6:S23,9,FALSE),"")</f>
        <v/>
      </c>
      <c r="AT20" s="1012"/>
      <c r="AU20" s="1012"/>
      <c r="AV20" s="1012"/>
      <c r="AW20" s="1012"/>
      <c r="AX20" s="1012"/>
      <c r="AY20" s="1012"/>
      <c r="AZ20" s="1012"/>
      <c r="BA20" s="1012"/>
      <c r="BB20" s="1012"/>
      <c r="BC20" s="1012"/>
      <c r="BD20" s="1012"/>
      <c r="BE20" s="1012"/>
      <c r="BF20" s="1012"/>
      <c r="BG20" s="1012"/>
      <c r="BH20" s="1013"/>
    </row>
    <row r="21" spans="2:60" ht="17.100000000000001" customHeight="1">
      <c r="B21" s="1082" t="s">
        <v>2121</v>
      </c>
      <c r="C21" s="1083"/>
      <c r="D21" s="1083"/>
      <c r="E21" s="1083"/>
      <c r="F21" s="1084"/>
      <c r="G21" s="1076" t="s">
        <v>216</v>
      </c>
      <c r="H21" s="1077"/>
      <c r="I21" s="1077"/>
      <c r="J21" s="1077"/>
      <c r="K21" s="1077"/>
      <c r="L21" s="1077"/>
      <c r="M21" s="1077"/>
      <c r="N21" s="1077"/>
      <c r="O21" s="1077"/>
      <c r="P21" s="1077"/>
      <c r="Q21" s="1077"/>
      <c r="R21" s="1077"/>
      <c r="S21" s="1077"/>
      <c r="T21" s="1078"/>
      <c r="U21" s="118"/>
      <c r="V21" s="530" t="str">
        <f>IFERROR(IF(L9="ベア加算","✓",""),"")</f>
        <v/>
      </c>
      <c r="W21" s="1030" t="s">
        <v>14</v>
      </c>
      <c r="X21" s="1030"/>
      <c r="Y21" s="1030"/>
      <c r="Z21" s="1030"/>
      <c r="AA21" s="1020" t="s">
        <v>12</v>
      </c>
      <c r="AB21" s="1021"/>
      <c r="AC21" s="120"/>
      <c r="AD21" s="1032" t="s">
        <v>14</v>
      </c>
      <c r="AE21" s="1032"/>
      <c r="AF21" s="1032"/>
      <c r="AG21" s="1032"/>
      <c r="AH21" s="1032"/>
      <c r="AI21" s="1020" t="s">
        <v>12</v>
      </c>
      <c r="AJ21" s="1021"/>
      <c r="AK21" s="121"/>
      <c r="AL21" s="1032" t="s">
        <v>14</v>
      </c>
      <c r="AM21" s="1032"/>
      <c r="AN21" s="1032"/>
      <c r="AO21" s="1032"/>
      <c r="AP21" s="1032"/>
      <c r="AS21" s="1014"/>
      <c r="AT21" s="1015"/>
      <c r="AU21" s="1015"/>
      <c r="AV21" s="1015"/>
      <c r="AW21" s="1015"/>
      <c r="AX21" s="1015"/>
      <c r="AY21" s="1015"/>
      <c r="AZ21" s="1015"/>
      <c r="BA21" s="1015"/>
      <c r="BB21" s="1015"/>
      <c r="BC21" s="1015"/>
      <c r="BD21" s="1015"/>
      <c r="BE21" s="1015"/>
      <c r="BF21" s="1015"/>
      <c r="BG21" s="1015"/>
      <c r="BH21" s="1016"/>
    </row>
    <row r="22" spans="2:60" ht="17.100000000000001" customHeight="1" thickBot="1">
      <c r="B22" s="1085"/>
      <c r="C22" s="1086"/>
      <c r="D22" s="1086"/>
      <c r="E22" s="1086"/>
      <c r="F22" s="1087"/>
      <c r="G22" s="1079"/>
      <c r="H22" s="1080"/>
      <c r="I22" s="1080"/>
      <c r="J22" s="1080"/>
      <c r="K22" s="1080"/>
      <c r="L22" s="1080"/>
      <c r="M22" s="1080"/>
      <c r="N22" s="1080"/>
      <c r="O22" s="1080"/>
      <c r="P22" s="1080"/>
      <c r="Q22" s="1080"/>
      <c r="R22" s="1080"/>
      <c r="S22" s="1080"/>
      <c r="T22" s="1081"/>
      <c r="U22" s="118"/>
      <c r="V22" s="122" t="str">
        <f>IFERROR(IF(L9="ベア加算なし","✓",""),"")</f>
        <v/>
      </c>
      <c r="W22" s="1054" t="s">
        <v>15</v>
      </c>
      <c r="X22" s="1030"/>
      <c r="Y22" s="1055"/>
      <c r="Z22" s="1056"/>
      <c r="AA22" s="1020"/>
      <c r="AB22" s="1021"/>
      <c r="AC22" s="120"/>
      <c r="AD22" s="1030" t="s">
        <v>15</v>
      </c>
      <c r="AE22" s="1030"/>
      <c r="AF22" s="1030"/>
      <c r="AG22" s="1030"/>
      <c r="AH22" s="1030"/>
      <c r="AI22" s="1020"/>
      <c r="AJ22" s="1021"/>
      <c r="AK22" s="121"/>
      <c r="AL22" s="1030" t="s">
        <v>15</v>
      </c>
      <c r="AM22" s="1030"/>
      <c r="AN22" s="1030"/>
      <c r="AO22" s="1030"/>
      <c r="AP22" s="1030"/>
      <c r="AS22" s="1017"/>
      <c r="AT22" s="1018"/>
      <c r="AU22" s="1018"/>
      <c r="AV22" s="1018"/>
      <c r="AW22" s="1018"/>
      <c r="AX22" s="1018"/>
      <c r="AY22" s="1018"/>
      <c r="AZ22" s="1018"/>
      <c r="BA22" s="1018"/>
      <c r="BB22" s="1018"/>
      <c r="BC22" s="1018"/>
      <c r="BD22" s="1018"/>
      <c r="BE22" s="1018"/>
      <c r="BF22" s="1018"/>
      <c r="BG22" s="1018"/>
      <c r="BH22" s="1019"/>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2" t="s">
        <v>2067</v>
      </c>
      <c r="C24" s="1083"/>
      <c r="D24" s="1083"/>
      <c r="E24" s="1083"/>
      <c r="F24" s="1084"/>
      <c r="G24" s="1076" t="s">
        <v>2320</v>
      </c>
      <c r="H24" s="1077"/>
      <c r="I24" s="1077"/>
      <c r="J24" s="1077"/>
      <c r="K24" s="1077"/>
      <c r="L24" s="1077"/>
      <c r="M24" s="1077"/>
      <c r="N24" s="1077"/>
      <c r="O24" s="1077"/>
      <c r="P24" s="1077"/>
      <c r="Q24" s="1077"/>
      <c r="R24" s="1077"/>
      <c r="S24" s="1077"/>
      <c r="T24" s="1078"/>
      <c r="U24" s="118"/>
      <c r="V24" s="530" t="str">
        <f>IFERROR(IF(OR(B9="処遇加算Ⅰ",B9="処遇加算Ⅱ"),"✓",""),"")</f>
        <v/>
      </c>
      <c r="W24" s="1088" t="s">
        <v>2096</v>
      </c>
      <c r="X24" s="1089"/>
      <c r="Y24" s="1089"/>
      <c r="Z24" s="1090"/>
      <c r="AA24" s="1020" t="s">
        <v>12</v>
      </c>
      <c r="AB24" s="1021"/>
      <c r="AC24" s="120"/>
      <c r="AD24" s="1010" t="s">
        <v>14</v>
      </c>
      <c r="AE24" s="1010"/>
      <c r="AF24" s="1010"/>
      <c r="AG24" s="1010"/>
      <c r="AH24" s="1010"/>
      <c r="AI24" s="1020" t="s">
        <v>12</v>
      </c>
      <c r="AJ24" s="1021"/>
      <c r="AK24" s="120"/>
      <c r="AL24" s="1010" t="s">
        <v>14</v>
      </c>
      <c r="AM24" s="1010"/>
      <c r="AN24" s="1010"/>
      <c r="AO24" s="1010"/>
      <c r="AP24" s="1010"/>
      <c r="AS24" s="101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2"/>
      <c r="AU24" s="1012"/>
      <c r="AV24" s="1012"/>
      <c r="AW24" s="1012"/>
      <c r="AX24" s="1012"/>
      <c r="AY24" s="1012"/>
      <c r="AZ24" s="1012"/>
      <c r="BA24" s="1012"/>
      <c r="BB24" s="1012"/>
      <c r="BC24" s="1012"/>
      <c r="BD24" s="1012"/>
      <c r="BE24" s="1012"/>
      <c r="BF24" s="1012"/>
      <c r="BG24" s="1012"/>
      <c r="BH24" s="1013"/>
    </row>
    <row r="25" spans="2:60" ht="21">
      <c r="B25" s="1160"/>
      <c r="C25" s="1161"/>
      <c r="D25" s="1161"/>
      <c r="E25" s="1161"/>
      <c r="F25" s="1162"/>
      <c r="G25" s="1024"/>
      <c r="H25" s="1025"/>
      <c r="I25" s="1025"/>
      <c r="J25" s="1025"/>
      <c r="K25" s="1025"/>
      <c r="L25" s="1025"/>
      <c r="M25" s="1025"/>
      <c r="N25" s="1025"/>
      <c r="O25" s="1025"/>
      <c r="P25" s="1025"/>
      <c r="Q25" s="1025"/>
      <c r="R25" s="1025"/>
      <c r="S25" s="1025"/>
      <c r="T25" s="1095"/>
      <c r="U25" s="118"/>
      <c r="V25" s="530" t="str">
        <f>IFERROR(IF(B9="処遇加算Ⅲ","✓",""),"")</f>
        <v/>
      </c>
      <c r="W25" s="1088" t="s">
        <v>19</v>
      </c>
      <c r="X25" s="1089"/>
      <c r="Y25" s="1089"/>
      <c r="Z25" s="1090"/>
      <c r="AA25" s="1020"/>
      <c r="AB25" s="1021"/>
      <c r="AC25" s="120"/>
      <c r="AD25" s="1022" t="s">
        <v>17</v>
      </c>
      <c r="AE25" s="1022"/>
      <c r="AF25" s="1022"/>
      <c r="AG25" s="1022"/>
      <c r="AH25" s="1022"/>
      <c r="AI25" s="1020"/>
      <c r="AJ25" s="1021"/>
      <c r="AK25" s="121"/>
      <c r="AL25" s="1022" t="s">
        <v>17</v>
      </c>
      <c r="AM25" s="1022"/>
      <c r="AN25" s="1022"/>
      <c r="AO25" s="1022"/>
      <c r="AP25" s="1022"/>
      <c r="AS25" s="1014"/>
      <c r="AT25" s="1015"/>
      <c r="AU25" s="1015"/>
      <c r="AV25" s="1015"/>
      <c r="AW25" s="1015"/>
      <c r="AX25" s="1015"/>
      <c r="AY25" s="1015"/>
      <c r="AZ25" s="1015"/>
      <c r="BA25" s="1015"/>
      <c r="BB25" s="1015"/>
      <c r="BC25" s="1015"/>
      <c r="BD25" s="1015"/>
      <c r="BE25" s="1015"/>
      <c r="BF25" s="1015"/>
      <c r="BG25" s="1015"/>
      <c r="BH25" s="1016"/>
    </row>
    <row r="26" spans="2:60" ht="18" customHeight="1" thickBot="1">
      <c r="B26" s="1085"/>
      <c r="C26" s="1086"/>
      <c r="D26" s="1086"/>
      <c r="E26" s="1086"/>
      <c r="F26" s="1087"/>
      <c r="G26" s="1079"/>
      <c r="H26" s="1080"/>
      <c r="I26" s="1080"/>
      <c r="J26" s="1080"/>
      <c r="K26" s="1080"/>
      <c r="L26" s="1080"/>
      <c r="M26" s="1080"/>
      <c r="N26" s="1080"/>
      <c r="O26" s="1080"/>
      <c r="P26" s="1080"/>
      <c r="Q26" s="1080"/>
      <c r="R26" s="1080"/>
      <c r="S26" s="1080"/>
      <c r="T26" s="1081"/>
      <c r="U26" s="92"/>
      <c r="V26" s="530" t="str">
        <f>IFERROR(IF(B9="処遇加算なし","✓",""),"")</f>
        <v/>
      </c>
      <c r="W26" s="1088" t="s">
        <v>2097</v>
      </c>
      <c r="X26" s="1089"/>
      <c r="Y26" s="1089"/>
      <c r="Z26" s="1090"/>
      <c r="AA26" s="1020"/>
      <c r="AB26" s="1021"/>
      <c r="AC26" s="120"/>
      <c r="AD26" s="1010" t="s">
        <v>15</v>
      </c>
      <c r="AE26" s="1010"/>
      <c r="AF26" s="1010"/>
      <c r="AG26" s="1010"/>
      <c r="AH26" s="1010"/>
      <c r="AI26" s="1020"/>
      <c r="AJ26" s="1021"/>
      <c r="AK26" s="121"/>
      <c r="AL26" s="1010" t="s">
        <v>15</v>
      </c>
      <c r="AM26" s="1010"/>
      <c r="AN26" s="1010"/>
      <c r="AO26" s="1010"/>
      <c r="AP26" s="1010"/>
      <c r="AS26" s="1017"/>
      <c r="AT26" s="1018"/>
      <c r="AU26" s="1018"/>
      <c r="AV26" s="1018"/>
      <c r="AW26" s="1018"/>
      <c r="AX26" s="1018"/>
      <c r="AY26" s="1018"/>
      <c r="AZ26" s="1018"/>
      <c r="BA26" s="1018"/>
      <c r="BB26" s="1018"/>
      <c r="BC26" s="1018"/>
      <c r="BD26" s="1018"/>
      <c r="BE26" s="1018"/>
      <c r="BF26" s="1018"/>
      <c r="BG26" s="1018"/>
      <c r="BH26" s="1019"/>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2" t="s">
        <v>2068</v>
      </c>
      <c r="C28" s="1083"/>
      <c r="D28" s="1083"/>
      <c r="E28" s="1083"/>
      <c r="F28" s="1084"/>
      <c r="G28" s="1076" t="s">
        <v>2321</v>
      </c>
      <c r="H28" s="1077"/>
      <c r="I28" s="1077"/>
      <c r="J28" s="1077"/>
      <c r="K28" s="1077"/>
      <c r="L28" s="1077"/>
      <c r="M28" s="1077"/>
      <c r="N28" s="1077"/>
      <c r="O28" s="1077"/>
      <c r="P28" s="1077"/>
      <c r="Q28" s="1077"/>
      <c r="R28" s="1077"/>
      <c r="S28" s="1077"/>
      <c r="T28" s="1078"/>
      <c r="U28" s="118"/>
      <c r="V28" s="530" t="str">
        <f>IFERROR(IF(OR(B9="処遇加算Ⅰ",B9="処遇加算Ⅱ"),"✓",""),"")</f>
        <v/>
      </c>
      <c r="W28" s="1088" t="s">
        <v>2096</v>
      </c>
      <c r="X28" s="1089"/>
      <c r="Y28" s="1089"/>
      <c r="Z28" s="1090"/>
      <c r="AA28" s="1020" t="s">
        <v>12</v>
      </c>
      <c r="AB28" s="1021"/>
      <c r="AC28" s="120"/>
      <c r="AD28" s="1010" t="s">
        <v>14</v>
      </c>
      <c r="AE28" s="1010"/>
      <c r="AF28" s="1010"/>
      <c r="AG28" s="1010"/>
      <c r="AH28" s="1010"/>
      <c r="AI28" s="1020" t="s">
        <v>12</v>
      </c>
      <c r="AJ28" s="1021"/>
      <c r="AK28" s="120"/>
      <c r="AL28" s="1010" t="s">
        <v>14</v>
      </c>
      <c r="AM28" s="1010"/>
      <c r="AN28" s="1010"/>
      <c r="AO28" s="1010"/>
      <c r="AP28" s="1010"/>
      <c r="AS28" s="101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2"/>
      <c r="AU28" s="1012"/>
      <c r="AV28" s="1012"/>
      <c r="AW28" s="1012"/>
      <c r="AX28" s="1012"/>
      <c r="AY28" s="1012"/>
      <c r="AZ28" s="1012"/>
      <c r="BA28" s="1012"/>
      <c r="BB28" s="1012"/>
      <c r="BC28" s="1012"/>
      <c r="BD28" s="1012"/>
      <c r="BE28" s="1012"/>
      <c r="BF28" s="1012"/>
      <c r="BG28" s="1012"/>
      <c r="BH28" s="1013"/>
    </row>
    <row r="29" spans="2:60" ht="21" customHeight="1">
      <c r="B29" s="1160"/>
      <c r="C29" s="1161"/>
      <c r="D29" s="1161"/>
      <c r="E29" s="1161"/>
      <c r="F29" s="1162"/>
      <c r="G29" s="1024"/>
      <c r="H29" s="1025"/>
      <c r="I29" s="1025"/>
      <c r="J29" s="1025"/>
      <c r="K29" s="1025"/>
      <c r="L29" s="1025"/>
      <c r="M29" s="1025"/>
      <c r="N29" s="1025"/>
      <c r="O29" s="1025"/>
      <c r="P29" s="1025"/>
      <c r="Q29" s="1025"/>
      <c r="R29" s="1025"/>
      <c r="S29" s="1025"/>
      <c r="T29" s="1095"/>
      <c r="U29" s="118"/>
      <c r="V29" s="530" t="str">
        <f>IFERROR(IF(B9="処遇加算Ⅲ","✓",""),"")</f>
        <v/>
      </c>
      <c r="W29" s="1088" t="s">
        <v>19</v>
      </c>
      <c r="X29" s="1089"/>
      <c r="Y29" s="1089"/>
      <c r="Z29" s="1090"/>
      <c r="AA29" s="1020"/>
      <c r="AB29" s="1021"/>
      <c r="AC29" s="120"/>
      <c r="AD29" s="1022" t="s">
        <v>17</v>
      </c>
      <c r="AE29" s="1022"/>
      <c r="AF29" s="1022"/>
      <c r="AG29" s="1022"/>
      <c r="AH29" s="1022"/>
      <c r="AI29" s="1020"/>
      <c r="AJ29" s="1021"/>
      <c r="AK29" s="121"/>
      <c r="AL29" s="1022" t="s">
        <v>17</v>
      </c>
      <c r="AM29" s="1022"/>
      <c r="AN29" s="1022"/>
      <c r="AO29" s="1022"/>
      <c r="AP29" s="1022"/>
      <c r="AS29" s="1014"/>
      <c r="AT29" s="1015"/>
      <c r="AU29" s="1015"/>
      <c r="AV29" s="1015"/>
      <c r="AW29" s="1015"/>
      <c r="AX29" s="1015"/>
      <c r="AY29" s="1015"/>
      <c r="AZ29" s="1015"/>
      <c r="BA29" s="1015"/>
      <c r="BB29" s="1015"/>
      <c r="BC29" s="1015"/>
      <c r="BD29" s="1015"/>
      <c r="BE29" s="1015"/>
      <c r="BF29" s="1015"/>
      <c r="BG29" s="1015"/>
      <c r="BH29" s="1016"/>
    </row>
    <row r="30" spans="2:60" ht="18" customHeight="1" thickBot="1">
      <c r="B30" s="1085"/>
      <c r="C30" s="1086"/>
      <c r="D30" s="1086"/>
      <c r="E30" s="1086"/>
      <c r="F30" s="1087"/>
      <c r="G30" s="1079"/>
      <c r="H30" s="1080"/>
      <c r="I30" s="1080"/>
      <c r="J30" s="1080"/>
      <c r="K30" s="1080"/>
      <c r="L30" s="1080"/>
      <c r="M30" s="1080"/>
      <c r="N30" s="1080"/>
      <c r="O30" s="1080"/>
      <c r="P30" s="1080"/>
      <c r="Q30" s="1080"/>
      <c r="R30" s="1080"/>
      <c r="S30" s="1080"/>
      <c r="T30" s="1081"/>
      <c r="U30" s="92"/>
      <c r="V30" s="530" t="str">
        <f>IFERROR(IF(B9="処遇加算なし","✓",""),"")</f>
        <v/>
      </c>
      <c r="W30" s="1088" t="s">
        <v>2097</v>
      </c>
      <c r="X30" s="1089"/>
      <c r="Y30" s="1089"/>
      <c r="Z30" s="1090"/>
      <c r="AA30" s="1020"/>
      <c r="AB30" s="1021"/>
      <c r="AC30" s="120"/>
      <c r="AD30" s="1010" t="s">
        <v>15</v>
      </c>
      <c r="AE30" s="1010"/>
      <c r="AF30" s="1010"/>
      <c r="AG30" s="1010"/>
      <c r="AH30" s="1010"/>
      <c r="AI30" s="1020"/>
      <c r="AJ30" s="1021"/>
      <c r="AK30" s="121"/>
      <c r="AL30" s="1010" t="s">
        <v>15</v>
      </c>
      <c r="AM30" s="1010"/>
      <c r="AN30" s="1010"/>
      <c r="AO30" s="1010"/>
      <c r="AP30" s="1010"/>
      <c r="AS30" s="1017"/>
      <c r="AT30" s="1018"/>
      <c r="AU30" s="1018"/>
      <c r="AV30" s="1018"/>
      <c r="AW30" s="1018"/>
      <c r="AX30" s="1018"/>
      <c r="AY30" s="1018"/>
      <c r="AZ30" s="1018"/>
      <c r="BA30" s="1018"/>
      <c r="BB30" s="1018"/>
      <c r="BC30" s="1018"/>
      <c r="BD30" s="1018"/>
      <c r="BE30" s="1018"/>
      <c r="BF30" s="1018"/>
      <c r="BG30" s="1018"/>
      <c r="BH30" s="1019"/>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6" t="s">
        <v>2069</v>
      </c>
      <c r="C32" s="1136"/>
      <c r="D32" s="1136"/>
      <c r="E32" s="1136"/>
      <c r="F32" s="1136"/>
      <c r="G32" s="1076" t="s">
        <v>2322</v>
      </c>
      <c r="H32" s="1077"/>
      <c r="I32" s="1077"/>
      <c r="J32" s="1077"/>
      <c r="K32" s="1077"/>
      <c r="L32" s="1077"/>
      <c r="M32" s="1077"/>
      <c r="N32" s="1077"/>
      <c r="O32" s="1077"/>
      <c r="P32" s="1077"/>
      <c r="Q32" s="1077"/>
      <c r="R32" s="1077"/>
      <c r="S32" s="1077"/>
      <c r="T32" s="1078"/>
      <c r="U32" s="118"/>
      <c r="V32" s="530" t="str">
        <f>IFERROR(IF(B9="処遇加算Ⅰ","✓",""),"")</f>
        <v/>
      </c>
      <c r="W32" s="1054" t="s">
        <v>14</v>
      </c>
      <c r="X32" s="1055"/>
      <c r="Y32" s="1055"/>
      <c r="Z32" s="1056"/>
      <c r="AA32" s="1031" t="s">
        <v>12</v>
      </c>
      <c r="AB32" s="1021"/>
      <c r="AC32" s="120"/>
      <c r="AD32" s="1010" t="s">
        <v>14</v>
      </c>
      <c r="AE32" s="1010"/>
      <c r="AF32" s="1010"/>
      <c r="AG32" s="1010"/>
      <c r="AH32" s="1010"/>
      <c r="AI32" s="1031" t="s">
        <v>12</v>
      </c>
      <c r="AJ32" s="1021"/>
      <c r="AK32" s="120"/>
      <c r="AL32" s="1010" t="s">
        <v>14</v>
      </c>
      <c r="AM32" s="1010"/>
      <c r="AN32" s="1010"/>
      <c r="AO32" s="1010"/>
      <c r="AP32" s="1010"/>
      <c r="AS32" s="101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2"/>
      <c r="AU32" s="1012"/>
      <c r="AV32" s="1012"/>
      <c r="AW32" s="1012"/>
      <c r="AX32" s="1012"/>
      <c r="AY32" s="1012"/>
      <c r="AZ32" s="1012"/>
      <c r="BA32" s="1012"/>
      <c r="BB32" s="1012"/>
      <c r="BC32" s="1012"/>
      <c r="BD32" s="1012"/>
      <c r="BE32" s="1012"/>
      <c r="BF32" s="1012"/>
      <c r="BG32" s="1012"/>
      <c r="BH32" s="1013"/>
    </row>
    <row r="33" spans="2:82" ht="21" customHeight="1">
      <c r="B33" s="1136"/>
      <c r="C33" s="1136"/>
      <c r="D33" s="1136"/>
      <c r="E33" s="1136"/>
      <c r="F33" s="1136"/>
      <c r="G33" s="1024"/>
      <c r="H33" s="1025"/>
      <c r="I33" s="1025"/>
      <c r="J33" s="1025"/>
      <c r="K33" s="1025"/>
      <c r="L33" s="1025"/>
      <c r="M33" s="1025"/>
      <c r="N33" s="1025"/>
      <c r="O33" s="1025"/>
      <c r="P33" s="1025"/>
      <c r="Q33" s="1025"/>
      <c r="R33" s="1025"/>
      <c r="S33" s="1025"/>
      <c r="T33" s="1095"/>
      <c r="U33" s="118"/>
      <c r="V33" s="530" t="str">
        <f>IFERROR(IF(AND(B9&lt;&gt;"",B9&lt;&gt;"処遇加算Ⅰ"),"✓",""),"")</f>
        <v/>
      </c>
      <c r="W33" s="1054" t="s">
        <v>15</v>
      </c>
      <c r="X33" s="1055"/>
      <c r="Y33" s="1055"/>
      <c r="Z33" s="1056"/>
      <c r="AA33" s="1031"/>
      <c r="AB33" s="1021"/>
      <c r="AC33" s="120"/>
      <c r="AD33" s="1057" t="s">
        <v>17</v>
      </c>
      <c r="AE33" s="1057"/>
      <c r="AF33" s="1057"/>
      <c r="AG33" s="1057"/>
      <c r="AH33" s="1057"/>
      <c r="AI33" s="1031"/>
      <c r="AJ33" s="1021"/>
      <c r="AK33" s="130"/>
      <c r="AL33" s="1022" t="s">
        <v>17</v>
      </c>
      <c r="AM33" s="1022"/>
      <c r="AN33" s="1022"/>
      <c r="AO33" s="1022"/>
      <c r="AP33" s="1022"/>
      <c r="AS33" s="1014"/>
      <c r="AT33" s="1015"/>
      <c r="AU33" s="1015"/>
      <c r="AV33" s="1015"/>
      <c r="AW33" s="1015"/>
      <c r="AX33" s="1015"/>
      <c r="AY33" s="1015"/>
      <c r="AZ33" s="1015"/>
      <c r="BA33" s="1015"/>
      <c r="BB33" s="1015"/>
      <c r="BC33" s="1015"/>
      <c r="BD33" s="1015"/>
      <c r="BE33" s="1015"/>
      <c r="BF33" s="1015"/>
      <c r="BG33" s="1015"/>
      <c r="BH33" s="1016"/>
    </row>
    <row r="34" spans="2:82" ht="18.75" customHeight="1" thickBot="1">
      <c r="B34" s="1136"/>
      <c r="C34" s="1136"/>
      <c r="D34" s="1136"/>
      <c r="E34" s="1136"/>
      <c r="F34" s="1136"/>
      <c r="G34" s="1079"/>
      <c r="H34" s="1080"/>
      <c r="I34" s="1080"/>
      <c r="J34" s="1080"/>
      <c r="K34" s="1080"/>
      <c r="L34" s="1080"/>
      <c r="M34" s="1080"/>
      <c r="N34" s="1080"/>
      <c r="O34" s="1080"/>
      <c r="P34" s="1080"/>
      <c r="Q34" s="1080"/>
      <c r="R34" s="1080"/>
      <c r="S34" s="1080"/>
      <c r="T34" s="1081"/>
      <c r="U34" s="92"/>
      <c r="V34" s="125"/>
      <c r="W34" s="97"/>
      <c r="X34" s="97"/>
      <c r="Y34" s="97"/>
      <c r="Z34" s="97"/>
      <c r="AA34" s="1031"/>
      <c r="AB34" s="1021"/>
      <c r="AC34" s="120"/>
      <c r="AD34" s="1030" t="s">
        <v>15</v>
      </c>
      <c r="AE34" s="1030"/>
      <c r="AF34" s="1030"/>
      <c r="AG34" s="1030"/>
      <c r="AH34" s="1030"/>
      <c r="AI34" s="1031"/>
      <c r="AJ34" s="1021"/>
      <c r="AK34" s="120"/>
      <c r="AL34" s="1030" t="s">
        <v>15</v>
      </c>
      <c r="AM34" s="1030"/>
      <c r="AN34" s="1030"/>
      <c r="AO34" s="1030"/>
      <c r="AP34" s="1030"/>
      <c r="AS34" s="1017"/>
      <c r="AT34" s="1018"/>
      <c r="AU34" s="1018"/>
      <c r="AV34" s="1018"/>
      <c r="AW34" s="1018"/>
      <c r="AX34" s="1018"/>
      <c r="AY34" s="1018"/>
      <c r="AZ34" s="1018"/>
      <c r="BA34" s="1018"/>
      <c r="BB34" s="1018"/>
      <c r="BC34" s="1018"/>
      <c r="BD34" s="1018"/>
      <c r="BE34" s="1018"/>
      <c r="BF34" s="1018"/>
      <c r="BG34" s="1018"/>
      <c r="BH34" s="1019"/>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6" t="s">
        <v>2070</v>
      </c>
      <c r="C36" s="1136"/>
      <c r="D36" s="1136"/>
      <c r="E36" s="1136"/>
      <c r="F36" s="1136"/>
      <c r="G36" s="1106" t="s">
        <v>2323</v>
      </c>
      <c r="H36" s="1107"/>
      <c r="I36" s="1107"/>
      <c r="J36" s="1107"/>
      <c r="K36" s="1107"/>
      <c r="L36" s="1107"/>
      <c r="M36" s="1107"/>
      <c r="N36" s="1107"/>
      <c r="O36" s="1107"/>
      <c r="P36" s="1107"/>
      <c r="Q36" s="1107"/>
      <c r="R36" s="1107"/>
      <c r="S36" s="1107"/>
      <c r="T36" s="1108"/>
      <c r="U36" s="118"/>
      <c r="V36" s="530" t="str">
        <f>IFERROR(IF(OR(G9="特定加算Ⅰ",G9="特定加算Ⅱ"),"✓",""),"")</f>
        <v/>
      </c>
      <c r="W36" s="1054" t="s">
        <v>14</v>
      </c>
      <c r="X36" s="1055"/>
      <c r="Y36" s="1055"/>
      <c r="Z36" s="1056"/>
      <c r="AA36" s="1020" t="s">
        <v>12</v>
      </c>
      <c r="AB36" s="1021"/>
      <c r="AC36" s="120"/>
      <c r="AD36" s="1030" t="s">
        <v>14</v>
      </c>
      <c r="AE36" s="1030"/>
      <c r="AF36" s="1030"/>
      <c r="AG36" s="1030"/>
      <c r="AH36" s="1030"/>
      <c r="AI36" s="1020" t="s">
        <v>12</v>
      </c>
      <c r="AJ36" s="1021"/>
      <c r="AK36" s="120"/>
      <c r="AL36" s="1030" t="s">
        <v>14</v>
      </c>
      <c r="AM36" s="1030"/>
      <c r="AN36" s="1030"/>
      <c r="AO36" s="1030"/>
      <c r="AP36" s="1030"/>
      <c r="AS36" s="101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2"/>
      <c r="AU36" s="1012"/>
      <c r="AV36" s="1012"/>
      <c r="AW36" s="1012"/>
      <c r="AX36" s="1012"/>
      <c r="AY36" s="1012"/>
      <c r="AZ36" s="1012"/>
      <c r="BA36" s="1012"/>
      <c r="BB36" s="1012"/>
      <c r="BC36" s="1012"/>
      <c r="BD36" s="1012"/>
      <c r="BE36" s="1012"/>
      <c r="BF36" s="1012"/>
      <c r="BG36" s="1012"/>
      <c r="BH36" s="1013"/>
    </row>
    <row r="37" spans="2:82" ht="21" customHeight="1">
      <c r="B37" s="1136"/>
      <c r="C37" s="1136"/>
      <c r="D37" s="1136"/>
      <c r="E37" s="1136"/>
      <c r="F37" s="1136"/>
      <c r="G37" s="1109"/>
      <c r="H37" s="1110"/>
      <c r="I37" s="1110"/>
      <c r="J37" s="1110"/>
      <c r="K37" s="1110"/>
      <c r="L37" s="1110"/>
      <c r="M37" s="1110"/>
      <c r="N37" s="1110"/>
      <c r="O37" s="1110"/>
      <c r="P37" s="1110"/>
      <c r="Q37" s="1110"/>
      <c r="R37" s="1110"/>
      <c r="S37" s="1110"/>
      <c r="T37" s="1111"/>
      <c r="U37" s="118"/>
      <c r="V37" s="530" t="str">
        <f>IFERROR(IF(G9="特定加算なし","✓",""),"")</f>
        <v/>
      </c>
      <c r="W37" s="1054" t="s">
        <v>15</v>
      </c>
      <c r="X37" s="1055"/>
      <c r="Y37" s="1055"/>
      <c r="Z37" s="1056"/>
      <c r="AA37" s="1020"/>
      <c r="AB37" s="1021"/>
      <c r="AC37" s="1046" t="s">
        <v>2175</v>
      </c>
      <c r="AD37" s="1047"/>
      <c r="AE37" s="1047"/>
      <c r="AF37" s="1047"/>
      <c r="AG37" s="1048"/>
      <c r="AH37" s="1049"/>
      <c r="AI37" s="1020"/>
      <c r="AJ37" s="1021"/>
      <c r="AK37" s="1046" t="s">
        <v>2175</v>
      </c>
      <c r="AL37" s="1047"/>
      <c r="AM37" s="1047"/>
      <c r="AN37" s="1047"/>
      <c r="AO37" s="1048"/>
      <c r="AP37" s="1049"/>
      <c r="AS37" s="1014"/>
      <c r="AT37" s="1015"/>
      <c r="AU37" s="1015"/>
      <c r="AV37" s="1015"/>
      <c r="AW37" s="1015"/>
      <c r="AX37" s="1015"/>
      <c r="AY37" s="1015"/>
      <c r="AZ37" s="1015"/>
      <c r="BA37" s="1015"/>
      <c r="BB37" s="1015"/>
      <c r="BC37" s="1015"/>
      <c r="BD37" s="1015"/>
      <c r="BE37" s="1015"/>
      <c r="BF37" s="1015"/>
      <c r="BG37" s="1015"/>
      <c r="BH37" s="1016"/>
    </row>
    <row r="38" spans="2:82" ht="17.100000000000001" customHeight="1" thickBot="1">
      <c r="B38" s="1136"/>
      <c r="C38" s="1136"/>
      <c r="D38" s="1136"/>
      <c r="E38" s="1136"/>
      <c r="F38" s="1136"/>
      <c r="G38" s="1112"/>
      <c r="H38" s="1113"/>
      <c r="I38" s="1113"/>
      <c r="J38" s="1113"/>
      <c r="K38" s="1113"/>
      <c r="L38" s="1113"/>
      <c r="M38" s="1113"/>
      <c r="N38" s="1113"/>
      <c r="O38" s="1113"/>
      <c r="P38" s="1113"/>
      <c r="Q38" s="1113"/>
      <c r="R38" s="1113"/>
      <c r="S38" s="1113"/>
      <c r="T38" s="1114"/>
      <c r="U38" s="118"/>
      <c r="Z38" s="133"/>
      <c r="AA38" s="1031"/>
      <c r="AB38" s="1021"/>
      <c r="AC38" s="120"/>
      <c r="AD38" s="1030" t="s">
        <v>15</v>
      </c>
      <c r="AE38" s="1030"/>
      <c r="AF38" s="1030"/>
      <c r="AG38" s="1030"/>
      <c r="AH38" s="1030"/>
      <c r="AI38" s="1020"/>
      <c r="AJ38" s="1021"/>
      <c r="AK38" s="120"/>
      <c r="AL38" s="1030" t="s">
        <v>15</v>
      </c>
      <c r="AM38" s="1030"/>
      <c r="AN38" s="1030"/>
      <c r="AO38" s="1030"/>
      <c r="AP38" s="1030"/>
      <c r="AS38" s="1017"/>
      <c r="AT38" s="1018"/>
      <c r="AU38" s="1018"/>
      <c r="AV38" s="1018"/>
      <c r="AW38" s="1018"/>
      <c r="AX38" s="1018"/>
      <c r="AY38" s="1018"/>
      <c r="AZ38" s="1018"/>
      <c r="BA38" s="1018"/>
      <c r="BB38" s="1018"/>
      <c r="BC38" s="1018"/>
      <c r="BD38" s="1018"/>
      <c r="BE38" s="1018"/>
      <c r="BF38" s="1018"/>
      <c r="BG38" s="1018"/>
      <c r="BH38" s="1019"/>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6" t="s">
        <v>2071</v>
      </c>
      <c r="C40" s="1136"/>
      <c r="D40" s="1136"/>
      <c r="E40" s="1136"/>
      <c r="F40" s="1136"/>
      <c r="G40" s="1076" t="str">
        <f>IFERROR(VLOOKUP(Y5,【参考】数式用!AQ5:AR37,2,0),"")</f>
        <v/>
      </c>
      <c r="H40" s="1077"/>
      <c r="I40" s="1077"/>
      <c r="J40" s="1077"/>
      <c r="K40" s="1077"/>
      <c r="L40" s="1077"/>
      <c r="M40" s="1077"/>
      <c r="N40" s="1077"/>
      <c r="O40" s="1077"/>
      <c r="P40" s="1077"/>
      <c r="Q40" s="1077"/>
      <c r="R40" s="1077"/>
      <c r="S40" s="1077"/>
      <c r="T40" s="1078"/>
      <c r="U40" s="92"/>
      <c r="V40" s="530" t="str">
        <f>IFERROR(IF(G9="特定加算Ⅰ","✓",""),"")</f>
        <v/>
      </c>
      <c r="W40" s="1054" t="s">
        <v>14</v>
      </c>
      <c r="X40" s="1055"/>
      <c r="Y40" s="1055"/>
      <c r="Z40" s="1056"/>
      <c r="AA40" s="1020" t="s">
        <v>12</v>
      </c>
      <c r="AB40" s="1021"/>
      <c r="AC40" s="120"/>
      <c r="AD40" s="1030" t="s">
        <v>14</v>
      </c>
      <c r="AE40" s="1030"/>
      <c r="AF40" s="1030"/>
      <c r="AG40" s="1030"/>
      <c r="AH40" s="1030"/>
      <c r="AI40" s="1020" t="s">
        <v>12</v>
      </c>
      <c r="AJ40" s="1021"/>
      <c r="AK40" s="120"/>
      <c r="AL40" s="1030" t="s">
        <v>14</v>
      </c>
      <c r="AM40" s="1030"/>
      <c r="AN40" s="1030"/>
      <c r="AO40" s="1030"/>
      <c r="AP40" s="1030"/>
      <c r="AS40" s="101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2"/>
      <c r="AU40" s="1012"/>
      <c r="AV40" s="1012"/>
      <c r="AW40" s="1012"/>
      <c r="AX40" s="1012"/>
      <c r="AY40" s="1012"/>
      <c r="AZ40" s="1012"/>
      <c r="BA40" s="1012"/>
      <c r="BB40" s="1012"/>
      <c r="BC40" s="1012"/>
      <c r="BD40" s="1012"/>
      <c r="BE40" s="1012"/>
      <c r="BF40" s="1012"/>
      <c r="BG40" s="1012"/>
      <c r="BH40" s="1013"/>
    </row>
    <row r="41" spans="2:82" ht="22.5" customHeight="1">
      <c r="B41" s="1136"/>
      <c r="C41" s="1136"/>
      <c r="D41" s="1136"/>
      <c r="E41" s="1136"/>
      <c r="F41" s="1136"/>
      <c r="G41" s="1024"/>
      <c r="H41" s="1025"/>
      <c r="I41" s="1025"/>
      <c r="J41" s="1025"/>
      <c r="K41" s="1025"/>
      <c r="L41" s="1025"/>
      <c r="M41" s="1025"/>
      <c r="N41" s="1025"/>
      <c r="O41" s="1025"/>
      <c r="P41" s="1025"/>
      <c r="Q41" s="1025"/>
      <c r="R41" s="1025"/>
      <c r="S41" s="1025"/>
      <c r="T41" s="1095"/>
      <c r="U41" s="92"/>
      <c r="V41" s="530" t="str">
        <f>IFERROR(IF(OR(G9="特定加算Ⅱ",G9="特定加算なし"),"✓",""),"")</f>
        <v/>
      </c>
      <c r="W41" s="1054" t="s">
        <v>15</v>
      </c>
      <c r="X41" s="1055"/>
      <c r="Y41" s="1055"/>
      <c r="Z41" s="1056"/>
      <c r="AA41" s="1020"/>
      <c r="AB41" s="1021"/>
      <c r="AC41" s="134" t="s">
        <v>82</v>
      </c>
      <c r="AD41" s="1051"/>
      <c r="AE41" s="1052"/>
      <c r="AF41" s="1052"/>
      <c r="AG41" s="1052"/>
      <c r="AH41" s="1053"/>
      <c r="AI41" s="1020"/>
      <c r="AJ41" s="1021"/>
      <c r="AK41" s="134" t="s">
        <v>82</v>
      </c>
      <c r="AL41" s="1051"/>
      <c r="AM41" s="1052"/>
      <c r="AN41" s="1052"/>
      <c r="AO41" s="1052"/>
      <c r="AP41" s="1053"/>
      <c r="AS41" s="1014"/>
      <c r="AT41" s="1015"/>
      <c r="AU41" s="1015"/>
      <c r="AV41" s="1015"/>
      <c r="AW41" s="1015"/>
      <c r="AX41" s="1015"/>
      <c r="AY41" s="1015"/>
      <c r="AZ41" s="1015"/>
      <c r="BA41" s="1015"/>
      <c r="BB41" s="1015"/>
      <c r="BC41" s="1015"/>
      <c r="BD41" s="1015"/>
      <c r="BE41" s="1015"/>
      <c r="BF41" s="1015"/>
      <c r="BG41" s="1015"/>
      <c r="BH41" s="1016"/>
    </row>
    <row r="42" spans="2:82" ht="17.100000000000001" customHeight="1" thickBot="1">
      <c r="B42" s="1136"/>
      <c r="C42" s="1136"/>
      <c r="D42" s="1136"/>
      <c r="E42" s="1136"/>
      <c r="F42" s="1136"/>
      <c r="G42" s="1079"/>
      <c r="H42" s="1080"/>
      <c r="I42" s="1080"/>
      <c r="J42" s="1080"/>
      <c r="K42" s="1080"/>
      <c r="L42" s="1080"/>
      <c r="M42" s="1080"/>
      <c r="N42" s="1080"/>
      <c r="O42" s="1080"/>
      <c r="P42" s="1080"/>
      <c r="Q42" s="1080"/>
      <c r="R42" s="1080"/>
      <c r="S42" s="1080"/>
      <c r="T42" s="1081"/>
      <c r="U42" s="92"/>
      <c r="V42" s="85"/>
      <c r="W42" s="135"/>
      <c r="X42" s="135"/>
      <c r="Y42" s="135"/>
      <c r="Z42" s="135"/>
      <c r="AA42" s="529"/>
      <c r="AB42" s="529"/>
      <c r="AC42" s="136"/>
      <c r="AD42" s="1030" t="s">
        <v>15</v>
      </c>
      <c r="AE42" s="1030"/>
      <c r="AF42" s="1030"/>
      <c r="AG42" s="1030"/>
      <c r="AH42" s="1030"/>
      <c r="AI42" s="529"/>
      <c r="AJ42" s="529"/>
      <c r="AK42" s="136"/>
      <c r="AL42" s="1030" t="s">
        <v>15</v>
      </c>
      <c r="AM42" s="1030"/>
      <c r="AN42" s="1030"/>
      <c r="AO42" s="1030"/>
      <c r="AP42" s="1030"/>
      <c r="AS42" s="1017"/>
      <c r="AT42" s="1018"/>
      <c r="AU42" s="1018"/>
      <c r="AV42" s="1018"/>
      <c r="AW42" s="1018"/>
      <c r="AX42" s="1018"/>
      <c r="AY42" s="1018"/>
      <c r="AZ42" s="1018"/>
      <c r="BA42" s="1018"/>
      <c r="BB42" s="1018"/>
      <c r="BC42" s="1018"/>
      <c r="BD42" s="1018"/>
      <c r="BE42" s="1018"/>
      <c r="BF42" s="1018"/>
      <c r="BG42" s="1018"/>
      <c r="BH42" s="1019"/>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6" t="s">
        <v>2072</v>
      </c>
      <c r="C44" s="1136"/>
      <c r="D44" s="1136"/>
      <c r="E44" s="1136"/>
      <c r="F44" s="1136"/>
      <c r="G44" s="1076" t="s">
        <v>2356</v>
      </c>
      <c r="H44" s="1077"/>
      <c r="I44" s="1077"/>
      <c r="J44" s="1077"/>
      <c r="K44" s="1077"/>
      <c r="L44" s="1077"/>
      <c r="M44" s="1077"/>
      <c r="N44" s="1077"/>
      <c r="O44" s="1077"/>
      <c r="P44" s="1077"/>
      <c r="Q44" s="1077"/>
      <c r="R44" s="1077"/>
      <c r="S44" s="1077"/>
      <c r="T44" s="1078"/>
      <c r="U44" s="118"/>
      <c r="V44" s="530" t="str">
        <f>IFERROR(IF(OR(G9="特定加算Ⅰ",G9="特定加算Ⅱ"),"✓",""),"")</f>
        <v/>
      </c>
      <c r="W44" s="1054" t="s">
        <v>14</v>
      </c>
      <c r="X44" s="1055"/>
      <c r="Y44" s="1055"/>
      <c r="Z44" s="1056"/>
      <c r="AA44" s="1020" t="s">
        <v>12</v>
      </c>
      <c r="AB44" s="1021"/>
      <c r="AC44" s="120"/>
      <c r="AD44" s="1030" t="s">
        <v>14</v>
      </c>
      <c r="AE44" s="1030"/>
      <c r="AF44" s="1030"/>
      <c r="AG44" s="1030"/>
      <c r="AH44" s="1030"/>
      <c r="AI44" s="1020" t="s">
        <v>12</v>
      </c>
      <c r="AJ44" s="1021"/>
      <c r="AK44" s="120"/>
      <c r="AL44" s="1030" t="s">
        <v>14</v>
      </c>
      <c r="AM44" s="1030"/>
      <c r="AN44" s="1030"/>
      <c r="AO44" s="1030"/>
      <c r="AP44" s="1030"/>
      <c r="AS44" s="1011" t="str">
        <f>IFERROR(IF(AS63="○","！R5年度に満たしていた要件を満たさない計画になっている。",IF(OR(AH63=2,AP63=2),VLOOKUP(AS1,【参考】数式用2!E6:S23,15,FALSE),"")),"")</f>
        <v/>
      </c>
      <c r="AT44" s="1012"/>
      <c r="AU44" s="1012"/>
      <c r="AV44" s="1012"/>
      <c r="AW44" s="1012"/>
      <c r="AX44" s="1012"/>
      <c r="AY44" s="1012"/>
      <c r="AZ44" s="1012"/>
      <c r="BA44" s="1012"/>
      <c r="BB44" s="1012"/>
      <c r="BC44" s="1012"/>
      <c r="BD44" s="1012"/>
      <c r="BE44" s="1012"/>
      <c r="BF44" s="1012"/>
      <c r="BG44" s="1012"/>
      <c r="BH44" s="1013"/>
    </row>
    <row r="45" spans="2:82" ht="17.100000000000001" customHeight="1" thickBot="1">
      <c r="B45" s="1136"/>
      <c r="C45" s="1136"/>
      <c r="D45" s="1136"/>
      <c r="E45" s="1136"/>
      <c r="F45" s="1136"/>
      <c r="G45" s="1079"/>
      <c r="H45" s="1080"/>
      <c r="I45" s="1080"/>
      <c r="J45" s="1080"/>
      <c r="K45" s="1080"/>
      <c r="L45" s="1080"/>
      <c r="M45" s="1080"/>
      <c r="N45" s="1080"/>
      <c r="O45" s="1080"/>
      <c r="P45" s="1080"/>
      <c r="Q45" s="1080"/>
      <c r="R45" s="1080"/>
      <c r="S45" s="1080"/>
      <c r="T45" s="1081"/>
      <c r="U45" s="118"/>
      <c r="V45" s="530" t="str">
        <f>IFERROR(IF(G9="特定加算なし","✓",""),"")</f>
        <v/>
      </c>
      <c r="W45" s="1054" t="s">
        <v>15</v>
      </c>
      <c r="X45" s="1055"/>
      <c r="Y45" s="1055"/>
      <c r="Z45" s="1056"/>
      <c r="AA45" s="1020"/>
      <c r="AB45" s="1021"/>
      <c r="AC45" s="120"/>
      <c r="AD45" s="1030" t="s">
        <v>15</v>
      </c>
      <c r="AE45" s="1030"/>
      <c r="AF45" s="1030"/>
      <c r="AG45" s="1030"/>
      <c r="AH45" s="1030"/>
      <c r="AI45" s="1020"/>
      <c r="AJ45" s="1021"/>
      <c r="AK45" s="120"/>
      <c r="AL45" s="1030" t="s">
        <v>15</v>
      </c>
      <c r="AM45" s="1030"/>
      <c r="AN45" s="1030"/>
      <c r="AO45" s="1030"/>
      <c r="AP45" s="1030"/>
      <c r="AS45" s="1017"/>
      <c r="AT45" s="1018"/>
      <c r="AU45" s="1018"/>
      <c r="AV45" s="1018"/>
      <c r="AW45" s="1018"/>
      <c r="AX45" s="1018"/>
      <c r="AY45" s="1018"/>
      <c r="AZ45" s="1018"/>
      <c r="BA45" s="1018"/>
      <c r="BB45" s="1018"/>
      <c r="BC45" s="1018"/>
      <c r="BD45" s="1018"/>
      <c r="BE45" s="1018"/>
      <c r="BF45" s="1018"/>
      <c r="BG45" s="1018"/>
      <c r="BH45" s="1019"/>
      <c r="BO45" s="138"/>
    </row>
    <row r="46" spans="2:82" ht="6.75" customHeight="1">
      <c r="B46" s="124"/>
      <c r="AJ46" s="139"/>
      <c r="AK46" s="139"/>
      <c r="AL46" s="139"/>
      <c r="AM46" s="139"/>
      <c r="AN46" s="139"/>
      <c r="AO46" s="139"/>
      <c r="AP46" s="139"/>
    </row>
    <row r="47" spans="2:82" ht="21" customHeight="1">
      <c r="B47" s="1091" t="s">
        <v>2136</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3"/>
      <c r="C48" s="1134"/>
      <c r="D48" s="1134"/>
      <c r="E48" s="1134"/>
      <c r="F48" s="1135"/>
      <c r="G48" s="1122" t="str">
        <f>IF(F15=4,"R6.4～R6.5",IF(F15=5,"R6.5",""))</f>
        <v>R6.4～R6.5</v>
      </c>
      <c r="H48" s="1123"/>
      <c r="I48" s="1123"/>
      <c r="J48" s="1123"/>
      <c r="K48" s="1123"/>
      <c r="L48" s="1123"/>
      <c r="M48" s="1123"/>
      <c r="N48" s="1123"/>
      <c r="O48" s="1123"/>
      <c r="P48" s="1123"/>
      <c r="Q48" s="1123"/>
      <c r="R48" s="1123"/>
      <c r="S48" s="1123"/>
      <c r="T48" s="1123"/>
      <c r="U48" s="1123"/>
      <c r="V48" s="1123"/>
      <c r="W48" s="1123"/>
      <c r="X48" s="1123"/>
      <c r="Y48" s="1123"/>
      <c r="Z48" s="1124"/>
      <c r="AA48" s="1020" t="s">
        <v>12</v>
      </c>
      <c r="AB48" s="1021"/>
      <c r="AC48" s="1185" t="str">
        <f>IF(OR(F15=4,F15=5),"R6.6","R"&amp;D15&amp;"."&amp;F15)&amp;"～R"&amp;K15&amp;"."&amp;M15</f>
        <v>R6.6～R7.3</v>
      </c>
      <c r="AD48" s="1185"/>
      <c r="AE48" s="1185"/>
      <c r="AF48" s="1185"/>
      <c r="AG48" s="1185"/>
      <c r="AH48" s="1185"/>
      <c r="AS48" s="1040" t="str">
        <f>IFERROR(IF(AND(OR(AP58=1,AP58=2),OR(AP59=1,AP59=2),OR(AP60=1,AP60=2)),"処遇加算Ⅰ",IF(AND(OR(AP58=1,AP58=2),OR(AP59=1,AP59=2),OR(AP60=0,AP60=3)),"処遇加算Ⅱ",IF(OR(OR(AP58=1,AP58=2),OR(AP59=1,AP59=2)),"処遇加算Ⅲ",""))),"")</f>
        <v/>
      </c>
      <c r="AT48" s="1040"/>
      <c r="AU48" s="1040"/>
      <c r="AV48" s="1040"/>
      <c r="AW48" s="1040" t="str">
        <f>IFERROR(IF(AND(AP61=1,AP62=1,AP63=1),"特定加算Ⅰ",IF(AND(AP61=1,AP62=2,AP63=1),"特定加算Ⅱ",IF(OR(AP61=2,AP62=2,AP63=2),"特定加算なし",""))),"")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25" t="s">
        <v>2015</v>
      </c>
      <c r="C49" s="1126"/>
      <c r="D49" s="1126"/>
      <c r="E49" s="1126"/>
      <c r="F49" s="1127"/>
      <c r="G49" s="1186" t="str">
        <f>IFERROR(IF(AND(OR(AH58=1,AH58=2),OR(AH59=1,AH59=2),OR(AH60=1,AH60=2)),"処遇加算Ⅰ",IF(AND(OR(AH58=1,AH58=2),OR(AH59=1,AH59=2),OR(AH60=0,AH60=3)),"処遇加算Ⅱ",IF(OR(OR(AH58=1,AH58=2),OR(AH59=1,AH59=2)),"処遇加算Ⅲ",""))),"")</f>
        <v/>
      </c>
      <c r="H49" s="1164"/>
      <c r="I49" s="1164"/>
      <c r="J49" s="1164"/>
      <c r="K49" s="1187"/>
      <c r="L49" s="1192" t="str">
        <f>IFERROR(IF(G9="","",IF(AND(AH61=1,AH62=1,AH63=1),"特定加算Ⅰ",IF(AND(AH61=1,AH62=2,AH63=1),"特定加算Ⅱ",IF(OR(AH61=2,AH62=2,AH63=2),"特定加算なし","")))),"")</f>
        <v/>
      </c>
      <c r="M49" s="1193"/>
      <c r="N49" s="1193"/>
      <c r="O49" s="1193"/>
      <c r="P49" s="1194"/>
      <c r="Q49" s="1163" t="str">
        <f>IFERROR(IF(OR(L9="ベア加算",AND(L9="ベア加算なし",AH57=1)),"ベア加算",IF(AH57=2,"ベア加算なし","")),"")</f>
        <v/>
      </c>
      <c r="R49" s="1164"/>
      <c r="S49" s="1164"/>
      <c r="T49" s="1164"/>
      <c r="U49" s="1165"/>
      <c r="V49" s="1166" t="s">
        <v>10</v>
      </c>
      <c r="W49" s="1167"/>
      <c r="X49" s="1167"/>
      <c r="Y49" s="1167"/>
      <c r="Z49" s="1167"/>
      <c r="AA49" s="1031"/>
      <c r="AB49" s="1031"/>
      <c r="AC49" s="1171" t="str">
        <f>IFERROR(VLOOKUP(BE48,【参考】数式用2!E6:F23,2,FALSE),"")</f>
        <v/>
      </c>
      <c r="AD49" s="1172"/>
      <c r="AE49" s="1172"/>
      <c r="AF49" s="1172"/>
      <c r="AG49" s="1172"/>
      <c r="AH49" s="1173"/>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5" t="s">
        <v>2016</v>
      </c>
      <c r="C50" s="1126"/>
      <c r="D50" s="1126"/>
      <c r="E50" s="1126"/>
      <c r="F50" s="1127"/>
      <c r="G50" s="1174" t="str">
        <f>IFERROR(VLOOKUP(Y5,【参考】数式用!$A$5:$J$37,MATCH(G49,【参考】数式用!$B$4:$J$4,0)+1,0),"")</f>
        <v/>
      </c>
      <c r="H50" s="1175"/>
      <c r="I50" s="1175"/>
      <c r="J50" s="1175"/>
      <c r="K50" s="1176"/>
      <c r="L50" s="1177" t="str">
        <f>IFERROR(VLOOKUP(Y5,【参考】数式用!$A$5:$J$37,MATCH(L49,【参考】数式用!$B$4:$J$4,0)+1,0),"")</f>
        <v/>
      </c>
      <c r="M50" s="1178"/>
      <c r="N50" s="1178"/>
      <c r="O50" s="1178"/>
      <c r="P50" s="1179"/>
      <c r="Q50" s="1180" t="str">
        <f>IFERROR(VLOOKUP(Y5,【参考】数式用!$A$5:$J$37,MATCH(Q49,【参考】数式用!$B$4:$J$4,0)+1,0),"")</f>
        <v/>
      </c>
      <c r="R50" s="1175"/>
      <c r="S50" s="1175"/>
      <c r="T50" s="1175"/>
      <c r="U50" s="1181"/>
      <c r="V50" s="1158">
        <f>SUM(G50,L50,Q50)</f>
        <v>0</v>
      </c>
      <c r="W50" s="1159"/>
      <c r="X50" s="1159"/>
      <c r="Y50" s="1159"/>
      <c r="Z50" s="1159"/>
      <c r="AA50" s="1031"/>
      <c r="AB50" s="1031"/>
      <c r="AC50" s="1182" t="str">
        <f>IFERROR(VLOOKUP(Y5,【参考】数式用!$A$5:$AB$37,MATCH(AC49,【参考】数式用!$B$4:$AB$4,0)+1,FALSE),"")</f>
        <v/>
      </c>
      <c r="AD50" s="1183"/>
      <c r="AE50" s="1183"/>
      <c r="AF50" s="1183"/>
      <c r="AG50" s="1183"/>
      <c r="AH50" s="1184"/>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5" t="s">
        <v>2053</v>
      </c>
      <c r="BW50" s="1196"/>
      <c r="BX50" s="1196"/>
      <c r="BY50" s="1196"/>
      <c r="BZ50" s="1196"/>
      <c r="CA50" s="1197"/>
      <c r="CD50" s="142"/>
    </row>
    <row r="51" spans="2:86" ht="17.25" customHeight="1">
      <c r="B51" s="1168" t="s">
        <v>2120</v>
      </c>
      <c r="C51" s="1169"/>
      <c r="D51" s="1169"/>
      <c r="E51" s="1169"/>
      <c r="F51" s="1170"/>
      <c r="G51" s="1105" t="str">
        <f>IFERROR(ROUNDDOWN(ROUND(AM5*G50,0),0)*H53,"")</f>
        <v/>
      </c>
      <c r="H51" s="1105"/>
      <c r="I51" s="1105"/>
      <c r="J51" s="1105"/>
      <c r="K51" s="55" t="s">
        <v>2116</v>
      </c>
      <c r="L51" s="1102" t="str">
        <f>IFERROR(ROUNDDOWN(ROUND(AM5*L50,0),0)*H53,"")</f>
        <v/>
      </c>
      <c r="M51" s="1103"/>
      <c r="N51" s="1103"/>
      <c r="O51" s="1103"/>
      <c r="P51" s="55" t="s">
        <v>2116</v>
      </c>
      <c r="Q51" s="1104" t="str">
        <f>IFERROR(ROUNDDOWN(ROUND(AM5*Q50,0),0)*H53,"")</f>
        <v/>
      </c>
      <c r="R51" s="1105"/>
      <c r="S51" s="1105"/>
      <c r="T51" s="1105"/>
      <c r="U51" s="56" t="s">
        <v>2116</v>
      </c>
      <c r="V51" s="1190">
        <f>IFERROR(SUM(G51,L51,Q51),"")</f>
        <v>0</v>
      </c>
      <c r="W51" s="1191"/>
      <c r="X51" s="1191"/>
      <c r="Y51" s="1191"/>
      <c r="Z51" s="57" t="s">
        <v>2116</v>
      </c>
      <c r="AB51" s="58"/>
      <c r="AC51" s="1104" t="str">
        <f>IFERROR(ROUNDDOWN(ROUND(AM5*AC50,0),0)*AD53,"")</f>
        <v/>
      </c>
      <c r="AD51" s="1105"/>
      <c r="AE51" s="1105"/>
      <c r="AF51" s="1105"/>
      <c r="AG51" s="1105"/>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8">
        <f>IF(AND(Q49="ベア加算なし",BA48="ベア加算"),ROUNDDOWN(ROUND(AM5*VLOOKUP(Y5,【参考】数式用!$A$5:$AB$37,9,FALSE),0),0)*AD53,0)</f>
        <v>0</v>
      </c>
      <c r="BW51" s="1199"/>
      <c r="BX51" s="1199"/>
      <c r="BY51" s="1199"/>
      <c r="BZ51" s="1199"/>
      <c r="CA51" s="1200"/>
      <c r="CD51" s="142"/>
    </row>
    <row r="52" spans="2:86" ht="13.5" customHeight="1">
      <c r="B52" s="1168"/>
      <c r="C52" s="1169"/>
      <c r="D52" s="1169"/>
      <c r="E52" s="1169"/>
      <c r="F52" s="1170"/>
      <c r="G52" s="1100" t="str">
        <f>IFERROR("("&amp;TEXT(G51/H53,"#,##0円")&amp;"/月)","")</f>
        <v/>
      </c>
      <c r="H52" s="1101"/>
      <c r="I52" s="1101"/>
      <c r="J52" s="1101"/>
      <c r="K52" s="1101"/>
      <c r="L52" s="1188" t="str">
        <f>IFERROR("("&amp;TEXT(L51/H53,"#,##0円")&amp;"/月)","")</f>
        <v/>
      </c>
      <c r="M52" s="1189"/>
      <c r="N52" s="1189"/>
      <c r="O52" s="1189"/>
      <c r="P52" s="1100"/>
      <c r="Q52" s="1101" t="str">
        <f>IFERROR("("&amp;TEXT(Q51/H53,"#,##0円")&amp;"/月)","")</f>
        <v/>
      </c>
      <c r="R52" s="1101"/>
      <c r="S52" s="1101"/>
      <c r="T52" s="1101"/>
      <c r="U52" s="1101"/>
      <c r="V52" s="1101" t="str">
        <f>IFERROR("("&amp;TEXT(V51/H53,"#,##0円")&amp;"/月)","")</f>
        <v>(0円/月)</v>
      </c>
      <c r="W52" s="1101"/>
      <c r="X52" s="1101"/>
      <c r="Y52" s="1101"/>
      <c r="Z52" s="1101"/>
      <c r="AB52" s="58"/>
      <c r="AC52" s="1188" t="str">
        <f>IFERROR("("&amp;TEXT(AC51/AD53,"#,##0円")&amp;"/月)","")</f>
        <v/>
      </c>
      <c r="AD52" s="1189"/>
      <c r="AE52" s="1189"/>
      <c r="AF52" s="1189"/>
      <c r="AG52" s="1189"/>
      <c r="AH52" s="1100"/>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050" t="s">
        <v>2202</v>
      </c>
      <c r="AT56" s="1050"/>
      <c r="AU56" s="1050"/>
      <c r="AV56" s="1050"/>
      <c r="AW56" s="1050" t="s">
        <v>2201</v>
      </c>
      <c r="AX56" s="1050"/>
      <c r="AY56" s="1050"/>
      <c r="AZ56" s="1050"/>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037"/>
      <c r="AT57" s="1037"/>
      <c r="AU57" s="1037"/>
      <c r="AV57" s="1037"/>
      <c r="AW57" s="1043"/>
      <c r="AX57" s="1043"/>
      <c r="AY57" s="1043"/>
      <c r="AZ57" s="1043"/>
      <c r="BP57" s="151"/>
      <c r="BR57" s="151"/>
      <c r="BS57" s="151"/>
      <c r="BT57" s="151"/>
      <c r="BU57" s="151"/>
      <c r="BV57" s="151"/>
      <c r="BW57" s="151"/>
      <c r="BX57" s="151"/>
      <c r="BY57" s="151"/>
      <c r="BZ57" s="151"/>
      <c r="CA57" s="151"/>
      <c r="CB57" s="151"/>
      <c r="CC57" s="151"/>
      <c r="CD57" s="151"/>
      <c r="CE57" s="151"/>
      <c r="CF57" s="151"/>
      <c r="CH57" s="154"/>
    </row>
    <row r="58" spans="2:86" ht="15.95" customHeight="1">
      <c r="U58" s="1211" t="s">
        <v>2055</v>
      </c>
      <c r="V58" s="1211"/>
      <c r="W58" s="1211"/>
      <c r="X58" s="1211"/>
      <c r="Y58" s="1211"/>
      <c r="Z58" s="539" t="str">
        <f>IF(AND(B9&lt;&gt;"処遇加算なし",F15=4),IF(V24="✓",1,IF(V25="✓",2,IF(V26="✓",3,""))),"")</f>
        <v/>
      </c>
      <c r="AA58" s="536"/>
      <c r="AB58" s="537"/>
      <c r="AC58" s="1211" t="s">
        <v>2055</v>
      </c>
      <c r="AD58" s="1211"/>
      <c r="AE58" s="1211"/>
      <c r="AF58" s="1211"/>
      <c r="AG58" s="1211"/>
      <c r="AH58" s="425">
        <f>IF(AND(F15&lt;&gt;4,F15&lt;&gt;5),0,IF(AU8="○",1,3))</f>
        <v>3</v>
      </c>
      <c r="AI58" s="537"/>
      <c r="AJ58" s="537"/>
      <c r="AK58" s="1211" t="s">
        <v>2055</v>
      </c>
      <c r="AL58" s="1211"/>
      <c r="AM58" s="1211"/>
      <c r="AN58" s="1211"/>
      <c r="AO58" s="1211"/>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1" t="s">
        <v>2056</v>
      </c>
      <c r="V59" s="1211"/>
      <c r="W59" s="1211"/>
      <c r="X59" s="1211"/>
      <c r="Y59" s="1211"/>
      <c r="Z59" s="539" t="str">
        <f>IF(AND(B9&lt;&gt;"処遇加算なし",F15=4),IF(V28="✓",1,IF(V29="✓",2,IF(V30="✓",3,""))),"")</f>
        <v/>
      </c>
      <c r="AA59" s="536"/>
      <c r="AB59" s="537"/>
      <c r="AC59" s="1211" t="s">
        <v>2056</v>
      </c>
      <c r="AD59" s="1211"/>
      <c r="AE59" s="1211"/>
      <c r="AF59" s="1211"/>
      <c r="AG59" s="1211"/>
      <c r="AH59" s="425">
        <f>IF(AND(F15&lt;&gt;4,F15&lt;&gt;5),0,IF(AV8="○",1,3))</f>
        <v>3</v>
      </c>
      <c r="AI59" s="537"/>
      <c r="AJ59" s="537"/>
      <c r="AK59" s="1211" t="s">
        <v>2056</v>
      </c>
      <c r="AL59" s="1211"/>
      <c r="AM59" s="1211"/>
      <c r="AN59" s="1211"/>
      <c r="AO59" s="1211"/>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1" t="s">
        <v>2057</v>
      </c>
      <c r="V60" s="1211"/>
      <c r="W60" s="1211"/>
      <c r="X60" s="1211"/>
      <c r="Y60" s="1211"/>
      <c r="Z60" s="539" t="str">
        <f>IF(AND(B9&lt;&gt;"処遇加算なし",F15=4),IF(V32="✓",1,IF(V33="✓",2,"")),"")</f>
        <v/>
      </c>
      <c r="AA60" s="536"/>
      <c r="AB60" s="537"/>
      <c r="AC60" s="1211" t="s">
        <v>2057</v>
      </c>
      <c r="AD60" s="1211"/>
      <c r="AE60" s="1211"/>
      <c r="AF60" s="1211"/>
      <c r="AG60" s="1211"/>
      <c r="AH60" s="425">
        <f>IF(AND(F15&lt;&gt;4,F15&lt;&gt;5),0,IF(AW8="○",1,3))</f>
        <v>3</v>
      </c>
      <c r="AI60" s="537"/>
      <c r="AJ60" s="537"/>
      <c r="AK60" s="1211" t="s">
        <v>2057</v>
      </c>
      <c r="AL60" s="1211"/>
      <c r="AM60" s="1211"/>
      <c r="AN60" s="1211"/>
      <c r="AO60" s="1211"/>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1" t="s">
        <v>2058</v>
      </c>
      <c r="V61" s="1211"/>
      <c r="W61" s="1211"/>
      <c r="X61" s="1211"/>
      <c r="Y61" s="1211"/>
      <c r="Z61" s="539" t="str">
        <f>IF(AND(B9&lt;&gt;"処遇加算なし",F15=4),IF(V36="✓",1,IF(V37="✓",2,"")),"")</f>
        <v/>
      </c>
      <c r="AA61" s="536"/>
      <c r="AB61" s="537"/>
      <c r="AC61" s="1211" t="s">
        <v>2058</v>
      </c>
      <c r="AD61" s="1211"/>
      <c r="AE61" s="1211"/>
      <c r="AF61" s="1211"/>
      <c r="AG61" s="1211"/>
      <c r="AH61" s="425">
        <f>IF(AND(F15&lt;&gt;4,F15&lt;&gt;5),0,IF(AX8="○",1,2))</f>
        <v>2</v>
      </c>
      <c r="AI61" s="537"/>
      <c r="AJ61" s="537"/>
      <c r="AK61" s="1211" t="s">
        <v>2058</v>
      </c>
      <c r="AL61" s="1211"/>
      <c r="AM61" s="1211"/>
      <c r="AN61" s="1211"/>
      <c r="AO61" s="1211"/>
      <c r="AP61" s="425">
        <f>IF(AX8="○",1,2)</f>
        <v>2</v>
      </c>
      <c r="AQ61" s="145"/>
      <c r="AR61" s="145"/>
      <c r="AS61" s="1038" t="str">
        <f>IF(OR(AND(Z61=1,AH61=2),AND(Z61=1,AP61=2)),"○","")</f>
        <v/>
      </c>
      <c r="AT61" s="1038"/>
      <c r="AU61" s="1038"/>
      <c r="AV61" s="1038"/>
      <c r="AW61" s="1044" t="str">
        <f>IF(OR((AD61-AL61)&lt;0,(AD61-AT61)&lt;0),"!","")</f>
        <v/>
      </c>
      <c r="AX61" s="1044"/>
      <c r="AY61" s="1044"/>
      <c r="AZ61" s="1044"/>
      <c r="BP61" s="151"/>
      <c r="BR61" s="151"/>
      <c r="BS61" s="151"/>
      <c r="BT61" s="151"/>
      <c r="BU61" s="151"/>
      <c r="BV61" s="151"/>
      <c r="BW61" s="151"/>
      <c r="BX61" s="151"/>
      <c r="BY61" s="151"/>
      <c r="BZ61" s="151"/>
      <c r="CA61" s="151"/>
      <c r="CB61" s="151"/>
      <c r="CC61" s="151"/>
      <c r="CD61" s="151"/>
      <c r="CE61" s="151"/>
      <c r="CF61" s="151"/>
      <c r="CH61" s="154"/>
    </row>
    <row r="62" spans="2:86" ht="15.95" customHeight="1">
      <c r="U62" s="1211" t="s">
        <v>2059</v>
      </c>
      <c r="V62" s="1211"/>
      <c r="W62" s="1211"/>
      <c r="X62" s="1211"/>
      <c r="Y62" s="1211"/>
      <c r="Z62" s="539" t="str">
        <f>IF(AND(B9&lt;&gt;"処遇加算なし",F15=4),IF(V40="✓",1,IF(V41="✓",2,"")),"")</f>
        <v/>
      </c>
      <c r="AA62" s="536"/>
      <c r="AB62" s="537"/>
      <c r="AC62" s="1211" t="s">
        <v>2059</v>
      </c>
      <c r="AD62" s="1211"/>
      <c r="AE62" s="1211"/>
      <c r="AF62" s="1211"/>
      <c r="AG62" s="1211"/>
      <c r="AH62" s="425">
        <f>IF(AND(F15&lt;&gt;4,F15&lt;&gt;5),0,IF(AY8="○",1,2))</f>
        <v>2</v>
      </c>
      <c r="AI62" s="537"/>
      <c r="AJ62" s="537"/>
      <c r="AK62" s="1211" t="s">
        <v>2059</v>
      </c>
      <c r="AL62" s="1211"/>
      <c r="AM62" s="1211"/>
      <c r="AN62" s="1211"/>
      <c r="AO62" s="1211"/>
      <c r="AP62" s="425">
        <f>IF(AY8="○",1,2)</f>
        <v>2</v>
      </c>
      <c r="AQ62" s="145"/>
      <c r="AR62" s="145"/>
      <c r="AS62" s="1038" t="str">
        <f>IF(OR(AND(Z62=1,AH62=2),AND(Z62=1,AP62=2)),"○","")</f>
        <v/>
      </c>
      <c r="AT62" s="1038"/>
      <c r="AU62" s="1038"/>
      <c r="AV62" s="1038"/>
      <c r="AW62" s="1044" t="str">
        <f>IF(OR((AD62-AL62)&lt;0,(AD62-AT62)&lt;0),"!","")</f>
        <v/>
      </c>
      <c r="AX62" s="1044"/>
      <c r="AY62" s="1044"/>
      <c r="AZ62" s="1044"/>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38" t="str">
        <f>IF(OR(AND(Z63=1,AH63=2),AND(Z63=1,AP63=2)),"○","")</f>
        <v/>
      </c>
      <c r="AT63" s="1038"/>
      <c r="AU63" s="1038"/>
      <c r="AV63" s="1038"/>
      <c r="AW63" s="1044" t="str">
        <f>IF(OR((AD63-AL63)&lt;0,(AD63-AT63)&lt;0),"!","")</f>
        <v/>
      </c>
      <c r="AX63" s="1044"/>
      <c r="AY63" s="1044"/>
      <c r="AZ63" s="1044"/>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4" t="s">
        <v>2326</v>
      </c>
      <c r="O1" s="1074"/>
      <c r="P1" s="1074"/>
      <c r="Q1" s="1074"/>
      <c r="R1" s="1074"/>
      <c r="S1" s="1074"/>
      <c r="T1" s="1074"/>
      <c r="U1" s="1074"/>
      <c r="V1" s="1074"/>
      <c r="W1" s="1074"/>
      <c r="X1" s="1074"/>
      <c r="Y1" s="1074"/>
      <c r="Z1" s="1074"/>
      <c r="AA1" s="1074"/>
      <c r="AB1" s="1074"/>
      <c r="AC1" s="1074"/>
      <c r="AD1" s="1074"/>
      <c r="AE1" s="1074"/>
      <c r="AF1" s="1201" t="s">
        <v>25</v>
      </c>
      <c r="AG1" s="1201"/>
      <c r="AH1" s="1201"/>
      <c r="AI1" s="1202" t="str">
        <f>IF(G5="","",G5)</f>
        <v/>
      </c>
      <c r="AJ1" s="1202"/>
      <c r="AK1" s="1202"/>
      <c r="AL1" s="1202"/>
      <c r="AM1" s="1202"/>
      <c r="AN1" s="1202"/>
      <c r="AO1" s="1202"/>
      <c r="AP1" s="1202"/>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0"/>
      <c r="AR2" s="430"/>
      <c r="CE2" s="990" t="s">
        <v>2192</v>
      </c>
      <c r="CF2" s="990"/>
      <c r="CG2" s="990"/>
      <c r="CH2" s="990"/>
      <c r="CI2" s="1206" t="str">
        <f>IF(AI1&lt;&gt;"",1,"")</f>
        <v/>
      </c>
      <c r="CJ2" s="120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0" t="s">
        <v>2186</v>
      </c>
      <c r="CF3" s="990"/>
      <c r="CG3" s="990"/>
      <c r="CH3" s="990"/>
      <c r="CI3" s="1208" t="str">
        <f>IF(AND(L9="ベア加算",Q49="ベア加算"),1,"")</f>
        <v/>
      </c>
      <c r="CJ3" s="1209"/>
    </row>
    <row r="4" spans="1:88" ht="28.5" customHeight="1">
      <c r="B4" s="1128" t="s">
        <v>2237</v>
      </c>
      <c r="C4" s="1128"/>
      <c r="D4" s="1128"/>
      <c r="E4" s="1128"/>
      <c r="F4" s="1128"/>
      <c r="G4" s="1129" t="s">
        <v>0</v>
      </c>
      <c r="H4" s="1129"/>
      <c r="I4" s="1129"/>
      <c r="J4" s="1130" t="s">
        <v>1</v>
      </c>
      <c r="K4" s="1131"/>
      <c r="L4" s="1131"/>
      <c r="M4" s="1131"/>
      <c r="N4" s="1131"/>
      <c r="O4" s="1132"/>
      <c r="P4" s="985" t="s">
        <v>2</v>
      </c>
      <c r="Q4" s="986"/>
      <c r="R4" s="986"/>
      <c r="S4" s="986"/>
      <c r="T4" s="986"/>
      <c r="U4" s="986"/>
      <c r="V4" s="986"/>
      <c r="W4" s="986"/>
      <c r="X4" s="987"/>
      <c r="Y4" s="1130" t="s">
        <v>3</v>
      </c>
      <c r="Z4" s="1131"/>
      <c r="AA4" s="1131"/>
      <c r="AB4" s="1131"/>
      <c r="AC4" s="1131"/>
      <c r="AD4" s="1132"/>
      <c r="AE4" s="1096" t="s">
        <v>2317</v>
      </c>
      <c r="AF4" s="1097"/>
      <c r="AG4" s="1097"/>
      <c r="AH4" s="1098"/>
      <c r="AI4" s="1096" t="s">
        <v>2318</v>
      </c>
      <c r="AJ4" s="1097"/>
      <c r="AK4" s="1097"/>
      <c r="AL4" s="1098"/>
      <c r="AM4" s="1096" t="s">
        <v>2319</v>
      </c>
      <c r="AN4" s="1097"/>
      <c r="AO4" s="1097"/>
      <c r="AP4" s="1098"/>
      <c r="AS4" s="83"/>
      <c r="AT4" s="982" t="s">
        <v>2095</v>
      </c>
      <c r="AU4" s="982" t="s">
        <v>2055</v>
      </c>
      <c r="AV4" s="982" t="s">
        <v>2056</v>
      </c>
      <c r="AW4" s="982" t="s">
        <v>2057</v>
      </c>
      <c r="AX4" s="982" t="s">
        <v>2058</v>
      </c>
      <c r="AY4" s="982" t="s">
        <v>2059</v>
      </c>
      <c r="AZ4" s="982" t="s">
        <v>2094</v>
      </c>
      <c r="BA4" s="84"/>
      <c r="CE4" s="990" t="s">
        <v>2191</v>
      </c>
      <c r="CF4" s="990"/>
      <c r="CG4" s="990"/>
      <c r="CH4" s="990"/>
      <c r="CI4" s="988" t="str">
        <f>IF(OR(OR(G49="処遇加算Ⅰ",G49="処遇加算Ⅱ"),OR(AS48="処遇加算Ⅰ",AS48="処遇加算Ⅱ")),1,"")</f>
        <v/>
      </c>
      <c r="CJ4" s="989"/>
    </row>
    <row r="5" spans="1:88" ht="33" customHeight="1">
      <c r="B5" s="1116"/>
      <c r="C5" s="1116"/>
      <c r="D5" s="1116"/>
      <c r="E5" s="1116"/>
      <c r="F5" s="1116"/>
      <c r="G5" s="1117"/>
      <c r="H5" s="1117"/>
      <c r="I5" s="1117"/>
      <c r="J5" s="1118"/>
      <c r="K5" s="1118"/>
      <c r="L5" s="1118"/>
      <c r="M5" s="1119"/>
      <c r="N5" s="1119"/>
      <c r="O5" s="1119"/>
      <c r="P5" s="1214"/>
      <c r="Q5" s="1215"/>
      <c r="R5" s="1215"/>
      <c r="S5" s="1215"/>
      <c r="T5" s="1215"/>
      <c r="U5" s="1215"/>
      <c r="V5" s="1215"/>
      <c r="W5" s="1215"/>
      <c r="X5" s="1216"/>
      <c r="Y5" s="1099"/>
      <c r="Z5" s="1099"/>
      <c r="AA5" s="1099"/>
      <c r="AB5" s="1099"/>
      <c r="AC5" s="1099"/>
      <c r="AD5" s="1099"/>
      <c r="AE5" s="995"/>
      <c r="AF5" s="996"/>
      <c r="AG5" s="996"/>
      <c r="AH5" s="997"/>
      <c r="AI5" s="995"/>
      <c r="AJ5" s="996"/>
      <c r="AK5" s="996"/>
      <c r="AL5" s="997"/>
      <c r="AM5" s="998">
        <f>AE5-AI5</f>
        <v>0</v>
      </c>
      <c r="AN5" s="999"/>
      <c r="AO5" s="999"/>
      <c r="AP5" s="1000"/>
      <c r="AS5" s="83"/>
      <c r="AT5" s="983"/>
      <c r="AU5" s="983"/>
      <c r="AV5" s="983"/>
      <c r="AW5" s="983"/>
      <c r="AX5" s="983"/>
      <c r="AY5" s="983"/>
      <c r="AZ5" s="983"/>
      <c r="BA5" s="84"/>
      <c r="CE5" s="990" t="s">
        <v>2185</v>
      </c>
      <c r="CF5" s="990"/>
      <c r="CG5" s="990"/>
      <c r="CH5" s="990"/>
      <c r="CI5" s="988" t="str">
        <f>IF(OR(G49="処遇加算Ⅰ",AS48="処遇加算Ⅰ"),1,"")</f>
        <v/>
      </c>
      <c r="CJ5" s="989"/>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3"/>
      <c r="AU6" s="983"/>
      <c r="AV6" s="983"/>
      <c r="AW6" s="983"/>
      <c r="AX6" s="983"/>
      <c r="AY6" s="983"/>
      <c r="AZ6" s="983"/>
      <c r="BA6" s="84"/>
      <c r="CE6" s="990" t="s">
        <v>2188</v>
      </c>
      <c r="CF6" s="990"/>
      <c r="CG6" s="990"/>
      <c r="CH6" s="990"/>
      <c r="CI6" s="988" t="str">
        <f>IF(OR(AH61=1,AP61=1),1,"")</f>
        <v/>
      </c>
      <c r="CJ6" s="989"/>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4"/>
      <c r="AU7" s="984"/>
      <c r="AV7" s="984"/>
      <c r="AW7" s="984"/>
      <c r="AX7" s="984"/>
      <c r="AY7" s="984"/>
      <c r="AZ7" s="984"/>
      <c r="BA7" s="84"/>
      <c r="CE7" s="1210" t="s">
        <v>2187</v>
      </c>
      <c r="CF7" s="1210"/>
      <c r="CG7" s="1210"/>
      <c r="CH7" s="1210"/>
      <c r="CI7" s="988" t="str">
        <f>IF(AND(AH62=1,AD41=""),1,"")</f>
        <v/>
      </c>
      <c r="CJ7" s="989"/>
    </row>
    <row r="8" spans="1:88" ht="17.25" customHeight="1" thickBot="1">
      <c r="B8" s="1122" t="s">
        <v>2145</v>
      </c>
      <c r="C8" s="1123"/>
      <c r="D8" s="1123"/>
      <c r="E8" s="1123"/>
      <c r="F8" s="1123"/>
      <c r="G8" s="1123"/>
      <c r="H8" s="1123"/>
      <c r="I8" s="1123"/>
      <c r="J8" s="1123"/>
      <c r="K8" s="1123"/>
      <c r="L8" s="1123"/>
      <c r="M8" s="1123"/>
      <c r="N8" s="1123"/>
      <c r="O8" s="1123"/>
      <c r="P8" s="1123"/>
      <c r="Q8" s="1123"/>
      <c r="R8" s="1123"/>
      <c r="S8" s="1124"/>
      <c r="T8" s="1020" t="s">
        <v>12</v>
      </c>
      <c r="U8" s="1021"/>
      <c r="V8" s="1001" t="str">
        <f>IFERROR(IF(VLOOKUP(AS1,【参考】数式用2!E6:L23,3,FALSE)="","",VLOOKUP(AS1,【参考】数式用2!E6:L23,3,FALSE)),"")</f>
        <v/>
      </c>
      <c r="W8" s="1002"/>
      <c r="X8" s="1002"/>
      <c r="Y8" s="1002"/>
      <c r="Z8" s="1003"/>
      <c r="AA8" s="991" t="str">
        <f>IFERROR(VLOOKUP(AS1,【参考】数式用2!E6:L23,4,FALSE),"")</f>
        <v/>
      </c>
      <c r="AB8" s="991"/>
      <c r="AC8" s="991"/>
      <c r="AD8" s="991"/>
      <c r="AE8" s="991"/>
      <c r="AF8" s="991"/>
      <c r="AG8" s="991"/>
      <c r="AH8" s="991"/>
      <c r="AI8" s="991"/>
      <c r="AJ8" s="991"/>
      <c r="AK8" s="991"/>
      <c r="AL8" s="991"/>
      <c r="AM8" s="991"/>
      <c r="AN8" s="991"/>
      <c r="AO8" s="991"/>
      <c r="AP8" s="992"/>
      <c r="AS8" s="83"/>
      <c r="AT8" s="1203" t="str">
        <f>IF(L9="ベア加算","",IF(OR(V8="新加算Ⅰ",V8="新加算Ⅱ",V8="新加算Ⅲ",V8="新加算Ⅳ"),"○",""))</f>
        <v/>
      </c>
      <c r="AU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3" t="str">
        <f>IF(OR(V8="新加算Ⅰ",V8="新加算Ⅱ",V8="新加算Ⅲ",V8="新加算Ⅴ(１)",V8="新加算Ⅴ(３)",V8="新加算Ⅴ(８)"),"○","")</f>
        <v/>
      </c>
      <c r="AX8" s="1203" t="str">
        <f>IF(OR(V8="新加算Ⅰ",V8="新加算Ⅱ",V8="新加算Ⅴ(１)",V8="新加算Ⅴ(２)",V8="新加算Ⅴ(３)",V8="新加算Ⅴ(４)",V8="新加算Ⅴ(５)",V8="新加算Ⅴ(６)",V8="新加算Ⅴ(７)",V8="新加算Ⅴ(９)",V8="新加算Ⅴ(10)",V8="新加算Ⅴ(12)"),"○","")</f>
        <v/>
      </c>
      <c r="AY8" s="1203" t="str">
        <f>IF(OR(V8="新加算Ⅰ",V8="新加算Ⅴ(１)",V8="新加算Ⅴ(２)",V8="新加算Ⅴ(５)",V8="新加算Ⅴ(７)",V8="新加算Ⅴ(10)"),"○","")</f>
        <v/>
      </c>
      <c r="AZ8" s="1203" t="str">
        <f>IF(OR(V8="新加算Ⅰ",V8="新加算Ⅱ",V8="新加算Ⅴ(１)",V8="新加算Ⅴ(２)",V8="新加算Ⅴ(３)",V8="新加算Ⅴ(４)",V8="新加算Ⅴ(５)",V8="新加算Ⅴ(６)",V8="新加算Ⅴ(７)",V8="新加算Ⅴ(９)",V8="新加算Ⅴ(10)",V8="新加算Ⅴ(12)"),"○","")</f>
        <v/>
      </c>
      <c r="BA8" s="84"/>
      <c r="CE8" s="1210" t="s">
        <v>2187</v>
      </c>
      <c r="CF8" s="1210"/>
      <c r="CG8" s="1210"/>
      <c r="CH8" s="1210"/>
      <c r="CI8" s="988" t="str">
        <f>IF(AND(AP62=1,AL41=""),1,"")</f>
        <v/>
      </c>
      <c r="CJ8" s="989"/>
    </row>
    <row r="9" spans="1:88" ht="26.25" customHeight="1">
      <c r="B9" s="1137"/>
      <c r="C9" s="1138"/>
      <c r="D9" s="1138"/>
      <c r="E9" s="1138"/>
      <c r="F9" s="1139"/>
      <c r="G9" s="1140"/>
      <c r="H9" s="1141"/>
      <c r="I9" s="1141"/>
      <c r="J9" s="1141"/>
      <c r="K9" s="1142"/>
      <c r="L9" s="1143"/>
      <c r="M9" s="1144"/>
      <c r="N9" s="1144"/>
      <c r="O9" s="1144"/>
      <c r="P9" s="1145"/>
      <c r="Q9" s="1120" t="s">
        <v>2051</v>
      </c>
      <c r="R9" s="1121"/>
      <c r="S9" s="1121"/>
      <c r="T9" s="1020"/>
      <c r="U9" s="1021"/>
      <c r="V9" s="1004" t="str">
        <f>IFERROR(VLOOKUP(Y5,【参考】数式用!$A$5:$AB$37,MATCH(V8,【参考】数式用!$B$4:$AB$4,0)+1,FALSE),"")</f>
        <v/>
      </c>
      <c r="W9" s="1005"/>
      <c r="X9" s="1005"/>
      <c r="Y9" s="1005"/>
      <c r="Z9" s="1006"/>
      <c r="AA9" s="993"/>
      <c r="AB9" s="993"/>
      <c r="AC9" s="993"/>
      <c r="AD9" s="993"/>
      <c r="AE9" s="993"/>
      <c r="AF9" s="993"/>
      <c r="AG9" s="993"/>
      <c r="AH9" s="993"/>
      <c r="AI9" s="993"/>
      <c r="AJ9" s="993"/>
      <c r="AK9" s="993"/>
      <c r="AL9" s="993"/>
      <c r="AM9" s="993"/>
      <c r="AN9" s="993"/>
      <c r="AO9" s="993"/>
      <c r="AP9" s="994"/>
      <c r="AS9" s="83"/>
      <c r="AT9" s="1204"/>
      <c r="AU9" s="1204"/>
      <c r="AV9" s="1204"/>
      <c r="AW9" s="1204"/>
      <c r="AX9" s="1204"/>
      <c r="AY9" s="1204"/>
      <c r="AZ9" s="1204"/>
      <c r="BA9" s="84"/>
      <c r="CE9" s="990" t="s">
        <v>2187</v>
      </c>
      <c r="CF9" s="990"/>
      <c r="CG9" s="990"/>
      <c r="CH9" s="990"/>
      <c r="CI9" s="988" t="str">
        <f>IF(OR(AH62=1,AP62=1),1,"")</f>
        <v/>
      </c>
      <c r="CJ9" s="989"/>
    </row>
    <row r="10" spans="1:88" ht="11.25" customHeight="1">
      <c r="B10" s="1146" t="str">
        <f>IFERROR(VLOOKUP(Y5,【参考】数式用!$A$5:$J$37,MATCH(B9,【参考】数式用!$B$4:$J$4,0)+1,0),"")</f>
        <v/>
      </c>
      <c r="C10" s="1147"/>
      <c r="D10" s="1147"/>
      <c r="E10" s="1147"/>
      <c r="F10" s="1148"/>
      <c r="G10" s="1146" t="str">
        <f>IFERROR(VLOOKUP(Y5,【参考】数式用!$A$5:$J$37,MATCH(G9,【参考】数式用!$B$4:$J$4,0)+1,0),"")</f>
        <v/>
      </c>
      <c r="H10" s="1147"/>
      <c r="I10" s="1147"/>
      <c r="J10" s="1147"/>
      <c r="K10" s="1148"/>
      <c r="L10" s="1152" t="str">
        <f>IFERROR(VLOOKUP(Y5,【参考】数式用!$A$5:$J$37,MATCH(L9,【参考】数式用!$B$4:$J$4,0)+1,0),"")</f>
        <v/>
      </c>
      <c r="M10" s="1153"/>
      <c r="N10" s="1153"/>
      <c r="O10" s="1153"/>
      <c r="P10" s="1154"/>
      <c r="Q10" s="1158">
        <f>SUM(B10,G10,L10)</f>
        <v>0</v>
      </c>
      <c r="R10" s="1159"/>
      <c r="S10" s="1159"/>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0" t="s">
        <v>2190</v>
      </c>
      <c r="CF10" s="990"/>
      <c r="CG10" s="990"/>
      <c r="CH10" s="990"/>
      <c r="CI10" s="988">
        <f>IF(OR(AH63=1,AP63=1),1,0)</f>
        <v>0</v>
      </c>
      <c r="CJ10" s="989"/>
    </row>
    <row r="11" spans="1:88" s="94" customFormat="1" ht="20.25" customHeight="1" thickBot="1">
      <c r="B11" s="1149"/>
      <c r="C11" s="1150"/>
      <c r="D11" s="1150"/>
      <c r="E11" s="1150"/>
      <c r="F11" s="1151"/>
      <c r="G11" s="1149"/>
      <c r="H11" s="1150"/>
      <c r="I11" s="1150"/>
      <c r="J11" s="1150"/>
      <c r="K11" s="1151"/>
      <c r="L11" s="1155"/>
      <c r="M11" s="1156"/>
      <c r="N11" s="1156"/>
      <c r="O11" s="1156"/>
      <c r="P11" s="1157"/>
      <c r="Q11" s="1158"/>
      <c r="R11" s="1159"/>
      <c r="S11" s="1159"/>
      <c r="T11" s="1031"/>
      <c r="U11" s="1021"/>
      <c r="V11" s="1094" t="str">
        <f>IFERROR(IF(VLOOKUP(AS1,【参考】数式用2!E6:L23,5,FALSE)="","",VLOOKUP(AS1,【参考】数式用2!E6:L23,5,FALSE)),"")</f>
        <v/>
      </c>
      <c r="W11" s="1094"/>
      <c r="X11" s="1094"/>
      <c r="Y11" s="1094"/>
      <c r="Z11" s="1094"/>
      <c r="AA11" s="991" t="str">
        <f>IFERROR(VLOOKUP(AS1,【参考】数式用2!E6:L23,6,FALSE),"")</f>
        <v/>
      </c>
      <c r="AB11" s="991"/>
      <c r="AC11" s="991"/>
      <c r="AD11" s="991"/>
      <c r="AE11" s="991"/>
      <c r="AF11" s="991"/>
      <c r="AG11" s="991"/>
      <c r="AH11" s="991"/>
      <c r="AI11" s="991"/>
      <c r="AJ11" s="991"/>
      <c r="AK11" s="991"/>
      <c r="AL11" s="991"/>
      <c r="AM11" s="991"/>
      <c r="AN11" s="991"/>
      <c r="AO11" s="991"/>
      <c r="AP11" s="992"/>
      <c r="AS11" s="99"/>
      <c r="AT11" s="1203" t="str">
        <f>IF(L9="ベア加算","",IF(OR(V11="新加算Ⅰ",V11="新加算Ⅱ",V11="新加算Ⅲ",V11="新加算Ⅳ"),"○",""))</f>
        <v/>
      </c>
      <c r="AU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3" t="str">
        <f>IF(OR(V11="新加算Ⅰ",V11="新加算Ⅱ",V11="新加算Ⅲ",V11="新加算Ⅴ(１)",V11="新加算Ⅴ(３)",V11="新加算Ⅴ(８)"),"○","")</f>
        <v/>
      </c>
      <c r="AX11" s="1203" t="str">
        <f>IF(OR(V11="新加算Ⅰ",V11="新加算Ⅱ",V11="新加算Ⅴ(１)",V11="新加算Ⅴ(２)",V11="新加算Ⅴ(３)",V11="新加算Ⅴ(４)",V11="新加算Ⅴ(５)",V11="新加算Ⅴ(６)",V11="新加算Ⅴ(７)",V11="新加算Ⅴ(９)",V11="新加算Ⅴ(10)",V11="新加算Ⅴ(12)"),"○","")</f>
        <v/>
      </c>
      <c r="AY11" s="1203" t="str">
        <f>IF(OR(V11="新加算Ⅰ",V11="新加算Ⅴ(１)",V11="新加算Ⅴ(２)",V11="新加算Ⅴ(５)",V11="新加算Ⅴ(７)",V11="新加算Ⅴ(10)"),"○","")</f>
        <v/>
      </c>
      <c r="AZ11" s="1203"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5"/>
      <c r="D12" s="1115"/>
      <c r="E12" s="1115"/>
      <c r="F12" s="1115"/>
      <c r="G12" s="1115"/>
      <c r="H12" s="1115"/>
      <c r="I12" s="1115"/>
      <c r="J12" s="1115"/>
      <c r="K12" s="1115"/>
      <c r="L12" s="1115"/>
      <c r="M12" s="1115"/>
      <c r="N12" s="1115"/>
      <c r="O12" s="1115"/>
      <c r="P12" s="1115"/>
      <c r="Q12" s="1115"/>
      <c r="R12" s="1115"/>
      <c r="S12" s="1115"/>
      <c r="T12" s="1031"/>
      <c r="U12" s="1021"/>
      <c r="V12" s="1217" t="str">
        <f>IFERROR(VLOOKUP(Y5,【参考】数式用!$A$5:$AB$37,MATCH(V11,【参考】数式用!$B$4:$AB$4,0)+1,FALSE),"")</f>
        <v/>
      </c>
      <c r="W12" s="1217"/>
      <c r="X12" s="1217"/>
      <c r="Y12" s="1217"/>
      <c r="Z12" s="1217"/>
      <c r="AA12" s="993"/>
      <c r="AB12" s="993"/>
      <c r="AC12" s="993"/>
      <c r="AD12" s="993"/>
      <c r="AE12" s="993"/>
      <c r="AF12" s="993"/>
      <c r="AG12" s="993"/>
      <c r="AH12" s="993"/>
      <c r="AI12" s="993"/>
      <c r="AJ12" s="993"/>
      <c r="AK12" s="993"/>
      <c r="AL12" s="993"/>
      <c r="AM12" s="993"/>
      <c r="AN12" s="993"/>
      <c r="AO12" s="993"/>
      <c r="AP12" s="994"/>
      <c r="AS12" s="83"/>
      <c r="AT12" s="1204"/>
      <c r="AU12" s="1204"/>
      <c r="AV12" s="1204"/>
      <c r="AW12" s="1204"/>
      <c r="AX12" s="1204"/>
      <c r="AY12" s="1204"/>
      <c r="AZ12" s="1204"/>
      <c r="BA12" s="84"/>
    </row>
    <row r="13" spans="1:88" ht="12" customHeight="1">
      <c r="A13" s="78"/>
      <c r="B13" s="1067" t="s">
        <v>2115</v>
      </c>
      <c r="C13" s="1068"/>
      <c r="D13" s="1068"/>
      <c r="E13" s="1068"/>
      <c r="F13" s="1068"/>
      <c r="G13" s="1068"/>
      <c r="H13" s="1068"/>
      <c r="I13" s="1068"/>
      <c r="J13" s="1068"/>
      <c r="K13" s="1068"/>
      <c r="L13" s="1068"/>
      <c r="M13" s="1068"/>
      <c r="N13" s="1068"/>
      <c r="O13" s="1068"/>
      <c r="P13" s="1068"/>
      <c r="Q13" s="1068"/>
      <c r="R13" s="1068"/>
      <c r="S13" s="106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6"/>
      <c r="V14" s="1094" t="str">
        <f>IFERROR(IF(VLOOKUP(AS1,【参考】数式用2!E6:L23,7,FALSE)="","",VLOOKUP(AS1,【参考】数式用2!E6:L23,7,FALSE)),"")</f>
        <v/>
      </c>
      <c r="W14" s="1094"/>
      <c r="X14" s="1094"/>
      <c r="Y14" s="1094"/>
      <c r="Z14" s="1094"/>
      <c r="AA14" s="1023" t="str">
        <f>IFERROR(VLOOKUP(AS1,【参考】数式用2!E6:L23,8,FALSE),"")</f>
        <v/>
      </c>
      <c r="AB14" s="991"/>
      <c r="AC14" s="991"/>
      <c r="AD14" s="991"/>
      <c r="AE14" s="991"/>
      <c r="AF14" s="991"/>
      <c r="AG14" s="991"/>
      <c r="AH14" s="991"/>
      <c r="AI14" s="991"/>
      <c r="AJ14" s="991"/>
      <c r="AK14" s="991"/>
      <c r="AL14" s="991"/>
      <c r="AM14" s="991"/>
      <c r="AN14" s="991"/>
      <c r="AO14" s="991"/>
      <c r="AP14" s="992"/>
      <c r="AS14" s="83"/>
      <c r="AT14" s="1203" t="str">
        <f>IF(L9="ベア加算","",IF(OR(V14="新加算Ⅰ",V14="新加算Ⅱ",V14="新加算Ⅲ",V14="新加算Ⅳ"),"○",""))</f>
        <v/>
      </c>
      <c r="AU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3" t="str">
        <f>IF(OR(V14="新加算Ⅰ",V14="新加算Ⅱ",V14="新加算Ⅲ",V14="新加算Ⅴ(１)",V14="新加算Ⅴ(３)",V14="新加算Ⅴ(８)"),"○","")</f>
        <v/>
      </c>
      <c r="AX14" s="1203" t="str">
        <f>IF(OR(V14="新加算Ⅰ",V14="新加算Ⅱ",V14="新加算Ⅴ(１)",V14="新加算Ⅴ(２)",V14="新加算Ⅴ(３)",V14="新加算Ⅴ(４)",V14="新加算Ⅴ(５)",V14="新加算Ⅴ(６)",V14="新加算Ⅴ(７)",V14="新加算Ⅴ(９)",V14="新加算Ⅴ(10)",V14="新加算Ⅴ(12)"),"○","")</f>
        <v/>
      </c>
      <c r="AY14" s="1203" t="str">
        <f>IF(OR(V14="新加算Ⅰ",V14="新加算Ⅴ(１)",V14="新加算Ⅴ(２)",V14="新加算Ⅴ(５)",V14="新加算Ⅴ(７)",V14="新加算Ⅴ(10)"),"○","")</f>
        <v/>
      </c>
      <c r="AZ14" s="1203"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2109</v>
      </c>
      <c r="C15" s="1059"/>
      <c r="D15" s="54">
        <v>6</v>
      </c>
      <c r="E15" s="429" t="s">
        <v>2110</v>
      </c>
      <c r="F15" s="54">
        <v>4</v>
      </c>
      <c r="G15" s="429" t="s">
        <v>2111</v>
      </c>
      <c r="H15" s="1060" t="s">
        <v>2112</v>
      </c>
      <c r="I15" s="1060"/>
      <c r="J15" s="1073"/>
      <c r="K15" s="54">
        <v>7</v>
      </c>
      <c r="L15" s="429" t="s">
        <v>2110</v>
      </c>
      <c r="M15" s="54">
        <v>3</v>
      </c>
      <c r="N15" s="429" t="s">
        <v>2111</v>
      </c>
      <c r="O15" s="429" t="s">
        <v>2113</v>
      </c>
      <c r="P15" s="104">
        <f>(K15*12+M15)-(D15*12+F15)+1</f>
        <v>12</v>
      </c>
      <c r="Q15" s="1060" t="s">
        <v>2114</v>
      </c>
      <c r="R15" s="1060"/>
      <c r="S15" s="105" t="s">
        <v>69</v>
      </c>
      <c r="U15" s="426"/>
      <c r="V15" s="1061" t="str">
        <f>IFERROR(VLOOKUP(Y5,【参考】数式用!$A$5:$AB$37,MATCH(V14,【参考】数式用!$B$4:$AB$4,0)+1,FALSE),"")</f>
        <v/>
      </c>
      <c r="W15" s="1062"/>
      <c r="X15" s="1062"/>
      <c r="Y15" s="1062"/>
      <c r="Z15" s="1063"/>
      <c r="AA15" s="1024"/>
      <c r="AB15" s="1025"/>
      <c r="AC15" s="1025"/>
      <c r="AD15" s="1025"/>
      <c r="AE15" s="1025"/>
      <c r="AF15" s="1025"/>
      <c r="AG15" s="1025"/>
      <c r="AH15" s="1025"/>
      <c r="AI15" s="1025"/>
      <c r="AJ15" s="1025"/>
      <c r="AK15" s="1025"/>
      <c r="AL15" s="1025"/>
      <c r="AM15" s="1025"/>
      <c r="AN15" s="1025"/>
      <c r="AO15" s="1025"/>
      <c r="AP15" s="1026"/>
      <c r="AS15" s="83"/>
      <c r="AT15" s="1205"/>
      <c r="AU15" s="1205"/>
      <c r="AV15" s="1205"/>
      <c r="AW15" s="1205"/>
      <c r="AX15" s="1205"/>
      <c r="AY15" s="1205"/>
      <c r="AZ15" s="120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4"/>
      <c r="W16" s="1065"/>
      <c r="X16" s="1065"/>
      <c r="Y16" s="1065"/>
      <c r="Z16" s="1066"/>
      <c r="AA16" s="1027"/>
      <c r="AB16" s="1028"/>
      <c r="AC16" s="1028"/>
      <c r="AD16" s="1028"/>
      <c r="AE16" s="1028"/>
      <c r="AF16" s="1028"/>
      <c r="AG16" s="1028"/>
      <c r="AH16" s="1028"/>
      <c r="AI16" s="1028"/>
      <c r="AJ16" s="1028"/>
      <c r="AK16" s="1028"/>
      <c r="AL16" s="1028"/>
      <c r="AM16" s="1028"/>
      <c r="AN16" s="1028"/>
      <c r="AO16" s="1028"/>
      <c r="AP16" s="1029"/>
      <c r="AS16" s="83"/>
      <c r="AT16" s="1204"/>
      <c r="AU16" s="1204"/>
      <c r="AV16" s="1204"/>
      <c r="AW16" s="1204"/>
      <c r="AX16" s="1204"/>
      <c r="AY16" s="1204"/>
      <c r="AZ16" s="1204"/>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1" t="s">
        <v>2062</v>
      </c>
      <c r="C18" s="1091"/>
      <c r="D18" s="1091"/>
      <c r="E18" s="1091"/>
      <c r="F18" s="1091"/>
      <c r="G18" s="1091"/>
      <c r="H18" s="1091"/>
      <c r="I18" s="1091"/>
      <c r="J18" s="1091"/>
      <c r="K18" s="1091"/>
      <c r="L18" s="1091"/>
      <c r="M18" s="1091"/>
      <c r="N18" s="1091"/>
      <c r="O18" s="1091"/>
      <c r="P18" s="1091"/>
      <c r="Q18" s="1091"/>
      <c r="R18" s="1091"/>
      <c r="S18" s="1091"/>
      <c r="AI18" s="116"/>
      <c r="AJ18" s="116"/>
      <c r="AK18" s="116"/>
      <c r="AL18" s="116"/>
      <c r="AM18" s="116"/>
      <c r="AN18" s="116"/>
      <c r="AO18" s="116"/>
      <c r="AP18" s="116"/>
      <c r="AQ18" s="116"/>
    </row>
    <row r="19" spans="2:60" ht="6" customHeight="1" thickBot="1">
      <c r="B19" s="1091"/>
      <c r="C19" s="1091"/>
      <c r="D19" s="1091"/>
      <c r="E19" s="1091"/>
      <c r="F19" s="1091"/>
      <c r="G19" s="1091"/>
      <c r="H19" s="1091"/>
      <c r="I19" s="1091"/>
      <c r="J19" s="1091"/>
      <c r="K19" s="1091"/>
      <c r="L19" s="1091"/>
      <c r="M19" s="1091"/>
      <c r="N19" s="1091"/>
      <c r="O19" s="1091"/>
      <c r="P19" s="1091"/>
      <c r="Q19" s="1091"/>
      <c r="R19" s="1091"/>
      <c r="S19" s="1091"/>
      <c r="AI19" s="116"/>
      <c r="AJ19" s="116"/>
      <c r="AK19" s="116"/>
      <c r="AL19" s="116"/>
      <c r="AM19" s="116"/>
      <c r="AN19" s="116"/>
      <c r="AO19" s="116"/>
      <c r="AP19" s="116"/>
      <c r="AQ19" s="116"/>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117"/>
      <c r="U20" s="78"/>
      <c r="V20" s="1075" t="s">
        <v>215</v>
      </c>
      <c r="W20" s="1075"/>
      <c r="X20" s="1075"/>
      <c r="Y20" s="1075"/>
      <c r="Z20" s="1075"/>
      <c r="AA20" s="91"/>
      <c r="AB20" s="91"/>
      <c r="AC20" s="1075" t="str">
        <f>IF(F15=4,"R6.4～R6.5",IF(F15=5,"R6.5",""))</f>
        <v>R6.4～R6.5</v>
      </c>
      <c r="AD20" s="1075"/>
      <c r="AE20" s="1075"/>
      <c r="AF20" s="1075"/>
      <c r="AG20" s="1075"/>
      <c r="AH20" s="1075"/>
      <c r="AI20" s="91"/>
      <c r="AJ20" s="91"/>
      <c r="AK20" s="1075" t="str">
        <f>IF(OR(F15=4,F15=5),"R6.6","R"&amp;D15&amp;"."&amp;F15)&amp;"～R"&amp;K15&amp;"."&amp;M15</f>
        <v>R6.6～R7.3</v>
      </c>
      <c r="AL20" s="1075"/>
      <c r="AM20" s="1075"/>
      <c r="AN20" s="1075"/>
      <c r="AO20" s="1075"/>
      <c r="AP20" s="1075"/>
      <c r="AS20" s="1011" t="str">
        <f>IFERROR(VLOOKUP(AS1,【参考】数式用2!E6:S23,9,FALSE),"")</f>
        <v/>
      </c>
      <c r="AT20" s="1012"/>
      <c r="AU20" s="1012"/>
      <c r="AV20" s="1012"/>
      <c r="AW20" s="1012"/>
      <c r="AX20" s="1012"/>
      <c r="AY20" s="1012"/>
      <c r="AZ20" s="1012"/>
      <c r="BA20" s="1012"/>
      <c r="BB20" s="1012"/>
      <c r="BC20" s="1012"/>
      <c r="BD20" s="1012"/>
      <c r="BE20" s="1012"/>
      <c r="BF20" s="1012"/>
      <c r="BG20" s="1012"/>
      <c r="BH20" s="1013"/>
    </row>
    <row r="21" spans="2:60" ht="17.100000000000001" customHeight="1">
      <c r="B21" s="1082" t="s">
        <v>2121</v>
      </c>
      <c r="C21" s="1083"/>
      <c r="D21" s="1083"/>
      <c r="E21" s="1083"/>
      <c r="F21" s="1084"/>
      <c r="G21" s="1076" t="s">
        <v>216</v>
      </c>
      <c r="H21" s="1077"/>
      <c r="I21" s="1077"/>
      <c r="J21" s="1077"/>
      <c r="K21" s="1077"/>
      <c r="L21" s="1077"/>
      <c r="M21" s="1077"/>
      <c r="N21" s="1077"/>
      <c r="O21" s="1077"/>
      <c r="P21" s="1077"/>
      <c r="Q21" s="1077"/>
      <c r="R21" s="1077"/>
      <c r="S21" s="1077"/>
      <c r="T21" s="1078"/>
      <c r="U21" s="118"/>
      <c r="V21" s="428" t="str">
        <f>IFERROR(IF(L9="ベア加算","✓",""),"")</f>
        <v/>
      </c>
      <c r="W21" s="1030" t="s">
        <v>14</v>
      </c>
      <c r="X21" s="1030"/>
      <c r="Y21" s="1030"/>
      <c r="Z21" s="1030"/>
      <c r="AA21" s="1020" t="s">
        <v>12</v>
      </c>
      <c r="AB21" s="1021"/>
      <c r="AC21" s="120"/>
      <c r="AD21" s="1032" t="s">
        <v>14</v>
      </c>
      <c r="AE21" s="1032"/>
      <c r="AF21" s="1032"/>
      <c r="AG21" s="1032"/>
      <c r="AH21" s="1032"/>
      <c r="AI21" s="1020" t="s">
        <v>12</v>
      </c>
      <c r="AJ21" s="1021"/>
      <c r="AK21" s="121"/>
      <c r="AL21" s="1032" t="s">
        <v>14</v>
      </c>
      <c r="AM21" s="1032"/>
      <c r="AN21" s="1032"/>
      <c r="AO21" s="1032"/>
      <c r="AP21" s="1032"/>
      <c r="AS21" s="1014"/>
      <c r="AT21" s="1015"/>
      <c r="AU21" s="1015"/>
      <c r="AV21" s="1015"/>
      <c r="AW21" s="1015"/>
      <c r="AX21" s="1015"/>
      <c r="AY21" s="1015"/>
      <c r="AZ21" s="1015"/>
      <c r="BA21" s="1015"/>
      <c r="BB21" s="1015"/>
      <c r="BC21" s="1015"/>
      <c r="BD21" s="1015"/>
      <c r="BE21" s="1015"/>
      <c r="BF21" s="1015"/>
      <c r="BG21" s="1015"/>
      <c r="BH21" s="1016"/>
    </row>
    <row r="22" spans="2:60" ht="17.100000000000001" customHeight="1" thickBot="1">
      <c r="B22" s="1085"/>
      <c r="C22" s="1086"/>
      <c r="D22" s="1086"/>
      <c r="E22" s="1086"/>
      <c r="F22" s="1087"/>
      <c r="G22" s="1079"/>
      <c r="H22" s="1080"/>
      <c r="I22" s="1080"/>
      <c r="J22" s="1080"/>
      <c r="K22" s="1080"/>
      <c r="L22" s="1080"/>
      <c r="M22" s="1080"/>
      <c r="N22" s="1080"/>
      <c r="O22" s="1080"/>
      <c r="P22" s="1080"/>
      <c r="Q22" s="1080"/>
      <c r="R22" s="1080"/>
      <c r="S22" s="1080"/>
      <c r="T22" s="1081"/>
      <c r="U22" s="118"/>
      <c r="V22" s="122" t="str">
        <f>IFERROR(IF(L9="ベア加算なし","✓",""),"")</f>
        <v/>
      </c>
      <c r="W22" s="1054" t="s">
        <v>15</v>
      </c>
      <c r="X22" s="1030"/>
      <c r="Y22" s="1055"/>
      <c r="Z22" s="1056"/>
      <c r="AA22" s="1020"/>
      <c r="AB22" s="1021"/>
      <c r="AC22" s="120"/>
      <c r="AD22" s="1030" t="s">
        <v>15</v>
      </c>
      <c r="AE22" s="1030"/>
      <c r="AF22" s="1030"/>
      <c r="AG22" s="1030"/>
      <c r="AH22" s="1030"/>
      <c r="AI22" s="1020"/>
      <c r="AJ22" s="1021"/>
      <c r="AK22" s="121"/>
      <c r="AL22" s="1030" t="s">
        <v>15</v>
      </c>
      <c r="AM22" s="1030"/>
      <c r="AN22" s="1030"/>
      <c r="AO22" s="1030"/>
      <c r="AP22" s="1030"/>
      <c r="AS22" s="1017"/>
      <c r="AT22" s="1018"/>
      <c r="AU22" s="1018"/>
      <c r="AV22" s="1018"/>
      <c r="AW22" s="1018"/>
      <c r="AX22" s="1018"/>
      <c r="AY22" s="1018"/>
      <c r="AZ22" s="1018"/>
      <c r="BA22" s="1018"/>
      <c r="BB22" s="1018"/>
      <c r="BC22" s="1018"/>
      <c r="BD22" s="1018"/>
      <c r="BE22" s="1018"/>
      <c r="BF22" s="1018"/>
      <c r="BG22" s="1018"/>
      <c r="BH22" s="1019"/>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2" t="s">
        <v>2067</v>
      </c>
      <c r="C24" s="1083"/>
      <c r="D24" s="1083"/>
      <c r="E24" s="1083"/>
      <c r="F24" s="1084"/>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088" t="s">
        <v>2096</v>
      </c>
      <c r="X24" s="1089"/>
      <c r="Y24" s="1089"/>
      <c r="Z24" s="1090"/>
      <c r="AA24" s="1020" t="s">
        <v>12</v>
      </c>
      <c r="AB24" s="1021"/>
      <c r="AC24" s="120"/>
      <c r="AD24" s="1010" t="s">
        <v>14</v>
      </c>
      <c r="AE24" s="1010"/>
      <c r="AF24" s="1010"/>
      <c r="AG24" s="1010"/>
      <c r="AH24" s="1010"/>
      <c r="AI24" s="1020" t="s">
        <v>12</v>
      </c>
      <c r="AJ24" s="1021"/>
      <c r="AK24" s="120"/>
      <c r="AL24" s="1010" t="s">
        <v>14</v>
      </c>
      <c r="AM24" s="1010"/>
      <c r="AN24" s="1010"/>
      <c r="AO24" s="1010"/>
      <c r="AP24" s="1010"/>
      <c r="AS24" s="101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2"/>
      <c r="AU24" s="1012"/>
      <c r="AV24" s="1012"/>
      <c r="AW24" s="1012"/>
      <c r="AX24" s="1012"/>
      <c r="AY24" s="1012"/>
      <c r="AZ24" s="1012"/>
      <c r="BA24" s="1012"/>
      <c r="BB24" s="1012"/>
      <c r="BC24" s="1012"/>
      <c r="BD24" s="1012"/>
      <c r="BE24" s="1012"/>
      <c r="BF24" s="1012"/>
      <c r="BG24" s="1012"/>
      <c r="BH24" s="1013"/>
    </row>
    <row r="25" spans="2:60" ht="21">
      <c r="B25" s="1160"/>
      <c r="C25" s="1161"/>
      <c r="D25" s="1161"/>
      <c r="E25" s="1161"/>
      <c r="F25" s="1162"/>
      <c r="G25" s="1024"/>
      <c r="H25" s="1025"/>
      <c r="I25" s="1025"/>
      <c r="J25" s="1025"/>
      <c r="K25" s="1025"/>
      <c r="L25" s="1025"/>
      <c r="M25" s="1025"/>
      <c r="N25" s="1025"/>
      <c r="O25" s="1025"/>
      <c r="P25" s="1025"/>
      <c r="Q25" s="1025"/>
      <c r="R25" s="1025"/>
      <c r="S25" s="1025"/>
      <c r="T25" s="1095"/>
      <c r="U25" s="118"/>
      <c r="V25" s="428" t="str">
        <f>IFERROR(IF(B9="処遇加算Ⅲ","✓",""),"")</f>
        <v/>
      </c>
      <c r="W25" s="1088" t="s">
        <v>19</v>
      </c>
      <c r="X25" s="1089"/>
      <c r="Y25" s="1089"/>
      <c r="Z25" s="1090"/>
      <c r="AA25" s="1020"/>
      <c r="AB25" s="1021"/>
      <c r="AC25" s="120"/>
      <c r="AD25" s="1022" t="s">
        <v>17</v>
      </c>
      <c r="AE25" s="1022"/>
      <c r="AF25" s="1022"/>
      <c r="AG25" s="1022"/>
      <c r="AH25" s="1022"/>
      <c r="AI25" s="1020"/>
      <c r="AJ25" s="1021"/>
      <c r="AK25" s="121"/>
      <c r="AL25" s="1022" t="s">
        <v>17</v>
      </c>
      <c r="AM25" s="1022"/>
      <c r="AN25" s="1022"/>
      <c r="AO25" s="1022"/>
      <c r="AP25" s="1022"/>
      <c r="AS25" s="1014"/>
      <c r="AT25" s="1015"/>
      <c r="AU25" s="1015"/>
      <c r="AV25" s="1015"/>
      <c r="AW25" s="1015"/>
      <c r="AX25" s="1015"/>
      <c r="AY25" s="1015"/>
      <c r="AZ25" s="1015"/>
      <c r="BA25" s="1015"/>
      <c r="BB25" s="1015"/>
      <c r="BC25" s="1015"/>
      <c r="BD25" s="1015"/>
      <c r="BE25" s="1015"/>
      <c r="BF25" s="1015"/>
      <c r="BG25" s="1015"/>
      <c r="BH25" s="1016"/>
    </row>
    <row r="26" spans="2:60" ht="18" customHeight="1" thickBot="1">
      <c r="B26" s="1085"/>
      <c r="C26" s="1086"/>
      <c r="D26" s="1086"/>
      <c r="E26" s="1086"/>
      <c r="F26" s="1087"/>
      <c r="G26" s="1079"/>
      <c r="H26" s="1080"/>
      <c r="I26" s="1080"/>
      <c r="J26" s="1080"/>
      <c r="K26" s="1080"/>
      <c r="L26" s="1080"/>
      <c r="M26" s="1080"/>
      <c r="N26" s="1080"/>
      <c r="O26" s="1080"/>
      <c r="P26" s="1080"/>
      <c r="Q26" s="1080"/>
      <c r="R26" s="1080"/>
      <c r="S26" s="1080"/>
      <c r="T26" s="1081"/>
      <c r="U26" s="92"/>
      <c r="V26" s="428" t="str">
        <f>IFERROR(IF(B9="処遇加算なし","✓",""),"")</f>
        <v/>
      </c>
      <c r="W26" s="1088" t="s">
        <v>2097</v>
      </c>
      <c r="X26" s="1089"/>
      <c r="Y26" s="1089"/>
      <c r="Z26" s="1090"/>
      <c r="AA26" s="1020"/>
      <c r="AB26" s="1021"/>
      <c r="AC26" s="120"/>
      <c r="AD26" s="1010" t="s">
        <v>15</v>
      </c>
      <c r="AE26" s="1010"/>
      <c r="AF26" s="1010"/>
      <c r="AG26" s="1010"/>
      <c r="AH26" s="1010"/>
      <c r="AI26" s="1020"/>
      <c r="AJ26" s="1021"/>
      <c r="AK26" s="121"/>
      <c r="AL26" s="1010" t="s">
        <v>15</v>
      </c>
      <c r="AM26" s="1010"/>
      <c r="AN26" s="1010"/>
      <c r="AO26" s="1010"/>
      <c r="AP26" s="1010"/>
      <c r="AS26" s="1017"/>
      <c r="AT26" s="1018"/>
      <c r="AU26" s="1018"/>
      <c r="AV26" s="1018"/>
      <c r="AW26" s="1018"/>
      <c r="AX26" s="1018"/>
      <c r="AY26" s="1018"/>
      <c r="AZ26" s="1018"/>
      <c r="BA26" s="1018"/>
      <c r="BB26" s="1018"/>
      <c r="BC26" s="1018"/>
      <c r="BD26" s="1018"/>
      <c r="BE26" s="1018"/>
      <c r="BF26" s="1018"/>
      <c r="BG26" s="1018"/>
      <c r="BH26" s="1019"/>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2" t="s">
        <v>2068</v>
      </c>
      <c r="C28" s="1083"/>
      <c r="D28" s="1083"/>
      <c r="E28" s="1083"/>
      <c r="F28" s="1084"/>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088" t="s">
        <v>2096</v>
      </c>
      <c r="X28" s="1089"/>
      <c r="Y28" s="1089"/>
      <c r="Z28" s="1090"/>
      <c r="AA28" s="1020" t="s">
        <v>12</v>
      </c>
      <c r="AB28" s="1021"/>
      <c r="AC28" s="120"/>
      <c r="AD28" s="1010" t="s">
        <v>14</v>
      </c>
      <c r="AE28" s="1010"/>
      <c r="AF28" s="1010"/>
      <c r="AG28" s="1010"/>
      <c r="AH28" s="1010"/>
      <c r="AI28" s="1020" t="s">
        <v>12</v>
      </c>
      <c r="AJ28" s="1021"/>
      <c r="AK28" s="120"/>
      <c r="AL28" s="1010" t="s">
        <v>14</v>
      </c>
      <c r="AM28" s="1010"/>
      <c r="AN28" s="1010"/>
      <c r="AO28" s="1010"/>
      <c r="AP28" s="1010"/>
      <c r="AS28" s="101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2"/>
      <c r="AU28" s="1012"/>
      <c r="AV28" s="1012"/>
      <c r="AW28" s="1012"/>
      <c r="AX28" s="1012"/>
      <c r="AY28" s="1012"/>
      <c r="AZ28" s="1012"/>
      <c r="BA28" s="1012"/>
      <c r="BB28" s="1012"/>
      <c r="BC28" s="1012"/>
      <c r="BD28" s="1012"/>
      <c r="BE28" s="1012"/>
      <c r="BF28" s="1012"/>
      <c r="BG28" s="1012"/>
      <c r="BH28" s="1013"/>
    </row>
    <row r="29" spans="2:60" ht="21" customHeight="1">
      <c r="B29" s="1160"/>
      <c r="C29" s="1161"/>
      <c r="D29" s="1161"/>
      <c r="E29" s="1161"/>
      <c r="F29" s="1162"/>
      <c r="G29" s="1024"/>
      <c r="H29" s="1025"/>
      <c r="I29" s="1025"/>
      <c r="J29" s="1025"/>
      <c r="K29" s="1025"/>
      <c r="L29" s="1025"/>
      <c r="M29" s="1025"/>
      <c r="N29" s="1025"/>
      <c r="O29" s="1025"/>
      <c r="P29" s="1025"/>
      <c r="Q29" s="1025"/>
      <c r="R29" s="1025"/>
      <c r="S29" s="1025"/>
      <c r="T29" s="1095"/>
      <c r="U29" s="118"/>
      <c r="V29" s="428" t="str">
        <f>IFERROR(IF(B9="処遇加算Ⅲ","✓",""),"")</f>
        <v/>
      </c>
      <c r="W29" s="1088" t="s">
        <v>19</v>
      </c>
      <c r="X29" s="1089"/>
      <c r="Y29" s="1089"/>
      <c r="Z29" s="1090"/>
      <c r="AA29" s="1020"/>
      <c r="AB29" s="1021"/>
      <c r="AC29" s="120"/>
      <c r="AD29" s="1022" t="s">
        <v>17</v>
      </c>
      <c r="AE29" s="1022"/>
      <c r="AF29" s="1022"/>
      <c r="AG29" s="1022"/>
      <c r="AH29" s="1022"/>
      <c r="AI29" s="1020"/>
      <c r="AJ29" s="1021"/>
      <c r="AK29" s="121"/>
      <c r="AL29" s="1022" t="s">
        <v>17</v>
      </c>
      <c r="AM29" s="1022"/>
      <c r="AN29" s="1022"/>
      <c r="AO29" s="1022"/>
      <c r="AP29" s="1022"/>
      <c r="AS29" s="1014"/>
      <c r="AT29" s="1015"/>
      <c r="AU29" s="1015"/>
      <c r="AV29" s="1015"/>
      <c r="AW29" s="1015"/>
      <c r="AX29" s="1015"/>
      <c r="AY29" s="1015"/>
      <c r="AZ29" s="1015"/>
      <c r="BA29" s="1015"/>
      <c r="BB29" s="1015"/>
      <c r="BC29" s="1015"/>
      <c r="BD29" s="1015"/>
      <c r="BE29" s="1015"/>
      <c r="BF29" s="1015"/>
      <c r="BG29" s="1015"/>
      <c r="BH29" s="1016"/>
    </row>
    <row r="30" spans="2:60" ht="18" customHeight="1" thickBot="1">
      <c r="B30" s="1085"/>
      <c r="C30" s="1086"/>
      <c r="D30" s="1086"/>
      <c r="E30" s="1086"/>
      <c r="F30" s="1087"/>
      <c r="G30" s="1079"/>
      <c r="H30" s="1080"/>
      <c r="I30" s="1080"/>
      <c r="J30" s="1080"/>
      <c r="K30" s="1080"/>
      <c r="L30" s="1080"/>
      <c r="M30" s="1080"/>
      <c r="N30" s="1080"/>
      <c r="O30" s="1080"/>
      <c r="P30" s="1080"/>
      <c r="Q30" s="1080"/>
      <c r="R30" s="1080"/>
      <c r="S30" s="1080"/>
      <c r="T30" s="1081"/>
      <c r="U30" s="92"/>
      <c r="V30" s="428" t="str">
        <f>IFERROR(IF(B9="処遇加算なし","✓",""),"")</f>
        <v/>
      </c>
      <c r="W30" s="1088" t="s">
        <v>2097</v>
      </c>
      <c r="X30" s="1089"/>
      <c r="Y30" s="1089"/>
      <c r="Z30" s="1090"/>
      <c r="AA30" s="1020"/>
      <c r="AB30" s="1021"/>
      <c r="AC30" s="120"/>
      <c r="AD30" s="1010" t="s">
        <v>15</v>
      </c>
      <c r="AE30" s="1010"/>
      <c r="AF30" s="1010"/>
      <c r="AG30" s="1010"/>
      <c r="AH30" s="1010"/>
      <c r="AI30" s="1020"/>
      <c r="AJ30" s="1021"/>
      <c r="AK30" s="121"/>
      <c r="AL30" s="1010" t="s">
        <v>15</v>
      </c>
      <c r="AM30" s="1010"/>
      <c r="AN30" s="1010"/>
      <c r="AO30" s="1010"/>
      <c r="AP30" s="1010"/>
      <c r="AS30" s="1017"/>
      <c r="AT30" s="1018"/>
      <c r="AU30" s="1018"/>
      <c r="AV30" s="1018"/>
      <c r="AW30" s="1018"/>
      <c r="AX30" s="1018"/>
      <c r="AY30" s="1018"/>
      <c r="AZ30" s="1018"/>
      <c r="BA30" s="1018"/>
      <c r="BB30" s="1018"/>
      <c r="BC30" s="1018"/>
      <c r="BD30" s="1018"/>
      <c r="BE30" s="1018"/>
      <c r="BF30" s="1018"/>
      <c r="BG30" s="1018"/>
      <c r="BH30" s="1019"/>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6" t="s">
        <v>2069</v>
      </c>
      <c r="C32" s="1136"/>
      <c r="D32" s="1136"/>
      <c r="E32" s="1136"/>
      <c r="F32" s="1136"/>
      <c r="G32" s="1076" t="s">
        <v>2322</v>
      </c>
      <c r="H32" s="1077"/>
      <c r="I32" s="1077"/>
      <c r="J32" s="1077"/>
      <c r="K32" s="1077"/>
      <c r="L32" s="1077"/>
      <c r="M32" s="1077"/>
      <c r="N32" s="1077"/>
      <c r="O32" s="1077"/>
      <c r="P32" s="1077"/>
      <c r="Q32" s="1077"/>
      <c r="R32" s="1077"/>
      <c r="S32" s="1077"/>
      <c r="T32" s="1078"/>
      <c r="U32" s="118"/>
      <c r="V32" s="428" t="str">
        <f>IFERROR(IF(B9="処遇加算Ⅰ","✓",""),"")</f>
        <v/>
      </c>
      <c r="W32" s="1054" t="s">
        <v>14</v>
      </c>
      <c r="X32" s="1055"/>
      <c r="Y32" s="1055"/>
      <c r="Z32" s="1056"/>
      <c r="AA32" s="1031" t="s">
        <v>12</v>
      </c>
      <c r="AB32" s="1021"/>
      <c r="AC32" s="120"/>
      <c r="AD32" s="1010" t="s">
        <v>14</v>
      </c>
      <c r="AE32" s="1010"/>
      <c r="AF32" s="1010"/>
      <c r="AG32" s="1010"/>
      <c r="AH32" s="1010"/>
      <c r="AI32" s="1031" t="s">
        <v>12</v>
      </c>
      <c r="AJ32" s="1021"/>
      <c r="AK32" s="120"/>
      <c r="AL32" s="1010" t="s">
        <v>14</v>
      </c>
      <c r="AM32" s="1010"/>
      <c r="AN32" s="1010"/>
      <c r="AO32" s="1010"/>
      <c r="AP32" s="1010"/>
      <c r="AS32" s="101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2"/>
      <c r="AU32" s="1012"/>
      <c r="AV32" s="1012"/>
      <c r="AW32" s="1012"/>
      <c r="AX32" s="1012"/>
      <c r="AY32" s="1012"/>
      <c r="AZ32" s="1012"/>
      <c r="BA32" s="1012"/>
      <c r="BB32" s="1012"/>
      <c r="BC32" s="1012"/>
      <c r="BD32" s="1012"/>
      <c r="BE32" s="1012"/>
      <c r="BF32" s="1012"/>
      <c r="BG32" s="1012"/>
      <c r="BH32" s="1013"/>
    </row>
    <row r="33" spans="2:82" ht="21" customHeight="1">
      <c r="B33" s="1136"/>
      <c r="C33" s="1136"/>
      <c r="D33" s="1136"/>
      <c r="E33" s="1136"/>
      <c r="F33" s="1136"/>
      <c r="G33" s="1024"/>
      <c r="H33" s="1025"/>
      <c r="I33" s="1025"/>
      <c r="J33" s="1025"/>
      <c r="K33" s="1025"/>
      <c r="L33" s="1025"/>
      <c r="M33" s="1025"/>
      <c r="N33" s="1025"/>
      <c r="O33" s="1025"/>
      <c r="P33" s="1025"/>
      <c r="Q33" s="1025"/>
      <c r="R33" s="1025"/>
      <c r="S33" s="1025"/>
      <c r="T33" s="1095"/>
      <c r="U33" s="118"/>
      <c r="V33" s="428" t="str">
        <f>IFERROR(IF(AND(B9&lt;&gt;"",B9&lt;&gt;"処遇加算Ⅰ"),"✓",""),"")</f>
        <v/>
      </c>
      <c r="W33" s="1054" t="s">
        <v>15</v>
      </c>
      <c r="X33" s="1055"/>
      <c r="Y33" s="1055"/>
      <c r="Z33" s="1056"/>
      <c r="AA33" s="1031"/>
      <c r="AB33" s="1021"/>
      <c r="AC33" s="120"/>
      <c r="AD33" s="1057" t="s">
        <v>17</v>
      </c>
      <c r="AE33" s="1057"/>
      <c r="AF33" s="1057"/>
      <c r="AG33" s="1057"/>
      <c r="AH33" s="1057"/>
      <c r="AI33" s="1031"/>
      <c r="AJ33" s="1021"/>
      <c r="AK33" s="130"/>
      <c r="AL33" s="1022" t="s">
        <v>17</v>
      </c>
      <c r="AM33" s="1022"/>
      <c r="AN33" s="1022"/>
      <c r="AO33" s="1022"/>
      <c r="AP33" s="1022"/>
      <c r="AS33" s="1014"/>
      <c r="AT33" s="1015"/>
      <c r="AU33" s="1015"/>
      <c r="AV33" s="1015"/>
      <c r="AW33" s="1015"/>
      <c r="AX33" s="1015"/>
      <c r="AY33" s="1015"/>
      <c r="AZ33" s="1015"/>
      <c r="BA33" s="1015"/>
      <c r="BB33" s="1015"/>
      <c r="BC33" s="1015"/>
      <c r="BD33" s="1015"/>
      <c r="BE33" s="1015"/>
      <c r="BF33" s="1015"/>
      <c r="BG33" s="1015"/>
      <c r="BH33" s="1016"/>
    </row>
    <row r="34" spans="2:82" ht="18.75" customHeight="1" thickBot="1">
      <c r="B34" s="1136"/>
      <c r="C34" s="1136"/>
      <c r="D34" s="1136"/>
      <c r="E34" s="1136"/>
      <c r="F34" s="1136"/>
      <c r="G34" s="1079"/>
      <c r="H34" s="1080"/>
      <c r="I34" s="1080"/>
      <c r="J34" s="1080"/>
      <c r="K34" s="1080"/>
      <c r="L34" s="1080"/>
      <c r="M34" s="1080"/>
      <c r="N34" s="1080"/>
      <c r="O34" s="1080"/>
      <c r="P34" s="1080"/>
      <c r="Q34" s="1080"/>
      <c r="R34" s="1080"/>
      <c r="S34" s="1080"/>
      <c r="T34" s="1081"/>
      <c r="U34" s="92"/>
      <c r="V34" s="125"/>
      <c r="W34" s="97"/>
      <c r="X34" s="97"/>
      <c r="Y34" s="97"/>
      <c r="Z34" s="97"/>
      <c r="AA34" s="1031"/>
      <c r="AB34" s="1021"/>
      <c r="AC34" s="120"/>
      <c r="AD34" s="1030" t="s">
        <v>15</v>
      </c>
      <c r="AE34" s="1030"/>
      <c r="AF34" s="1030"/>
      <c r="AG34" s="1030"/>
      <c r="AH34" s="1030"/>
      <c r="AI34" s="1031"/>
      <c r="AJ34" s="1021"/>
      <c r="AK34" s="120"/>
      <c r="AL34" s="1030" t="s">
        <v>15</v>
      </c>
      <c r="AM34" s="1030"/>
      <c r="AN34" s="1030"/>
      <c r="AO34" s="1030"/>
      <c r="AP34" s="1030"/>
      <c r="AS34" s="1017"/>
      <c r="AT34" s="1018"/>
      <c r="AU34" s="1018"/>
      <c r="AV34" s="1018"/>
      <c r="AW34" s="1018"/>
      <c r="AX34" s="1018"/>
      <c r="AY34" s="1018"/>
      <c r="AZ34" s="1018"/>
      <c r="BA34" s="1018"/>
      <c r="BB34" s="1018"/>
      <c r="BC34" s="1018"/>
      <c r="BD34" s="1018"/>
      <c r="BE34" s="1018"/>
      <c r="BF34" s="1018"/>
      <c r="BG34" s="1018"/>
      <c r="BH34" s="1019"/>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6" t="s">
        <v>2070</v>
      </c>
      <c r="C36" s="1136"/>
      <c r="D36" s="1136"/>
      <c r="E36" s="1136"/>
      <c r="F36" s="1136"/>
      <c r="G36" s="1106" t="s">
        <v>2323</v>
      </c>
      <c r="H36" s="1107"/>
      <c r="I36" s="1107"/>
      <c r="J36" s="1107"/>
      <c r="K36" s="1107"/>
      <c r="L36" s="1107"/>
      <c r="M36" s="1107"/>
      <c r="N36" s="1107"/>
      <c r="O36" s="1107"/>
      <c r="P36" s="1107"/>
      <c r="Q36" s="1107"/>
      <c r="R36" s="1107"/>
      <c r="S36" s="1107"/>
      <c r="T36" s="1108"/>
      <c r="U36" s="118"/>
      <c r="V36" s="428" t="str">
        <f>IFERROR(IF(OR(G9="特定加算Ⅰ",G9="特定加算Ⅱ"),"✓",""),"")</f>
        <v/>
      </c>
      <c r="W36" s="1054" t="s">
        <v>14</v>
      </c>
      <c r="X36" s="1055"/>
      <c r="Y36" s="1055"/>
      <c r="Z36" s="1056"/>
      <c r="AA36" s="1020" t="s">
        <v>12</v>
      </c>
      <c r="AB36" s="1021"/>
      <c r="AC36" s="120"/>
      <c r="AD36" s="1030" t="s">
        <v>14</v>
      </c>
      <c r="AE36" s="1030"/>
      <c r="AF36" s="1030"/>
      <c r="AG36" s="1030"/>
      <c r="AH36" s="1030"/>
      <c r="AI36" s="1020" t="s">
        <v>12</v>
      </c>
      <c r="AJ36" s="1021"/>
      <c r="AK36" s="120"/>
      <c r="AL36" s="1030" t="s">
        <v>14</v>
      </c>
      <c r="AM36" s="1030"/>
      <c r="AN36" s="1030"/>
      <c r="AO36" s="1030"/>
      <c r="AP36" s="1030"/>
      <c r="AS36" s="101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2"/>
      <c r="AU36" s="1012"/>
      <c r="AV36" s="1012"/>
      <c r="AW36" s="1012"/>
      <c r="AX36" s="1012"/>
      <c r="AY36" s="1012"/>
      <c r="AZ36" s="1012"/>
      <c r="BA36" s="1012"/>
      <c r="BB36" s="1012"/>
      <c r="BC36" s="1012"/>
      <c r="BD36" s="1012"/>
      <c r="BE36" s="1012"/>
      <c r="BF36" s="1012"/>
      <c r="BG36" s="1012"/>
      <c r="BH36" s="1013"/>
    </row>
    <row r="37" spans="2:82" ht="21" customHeight="1">
      <c r="B37" s="1136"/>
      <c r="C37" s="1136"/>
      <c r="D37" s="1136"/>
      <c r="E37" s="1136"/>
      <c r="F37" s="1136"/>
      <c r="G37" s="1109"/>
      <c r="H37" s="1110"/>
      <c r="I37" s="1110"/>
      <c r="J37" s="1110"/>
      <c r="K37" s="1110"/>
      <c r="L37" s="1110"/>
      <c r="M37" s="1110"/>
      <c r="N37" s="1110"/>
      <c r="O37" s="1110"/>
      <c r="P37" s="1110"/>
      <c r="Q37" s="1110"/>
      <c r="R37" s="1110"/>
      <c r="S37" s="1110"/>
      <c r="T37" s="1111"/>
      <c r="U37" s="118"/>
      <c r="V37" s="428" t="str">
        <f>IFERROR(IF(G9="特定加算なし","✓",""),"")</f>
        <v/>
      </c>
      <c r="W37" s="1054" t="s">
        <v>15</v>
      </c>
      <c r="X37" s="1055"/>
      <c r="Y37" s="1055"/>
      <c r="Z37" s="1056"/>
      <c r="AA37" s="1020"/>
      <c r="AB37" s="1021"/>
      <c r="AC37" s="1046" t="s">
        <v>2175</v>
      </c>
      <c r="AD37" s="1047"/>
      <c r="AE37" s="1047"/>
      <c r="AF37" s="1047"/>
      <c r="AG37" s="1048"/>
      <c r="AH37" s="1049"/>
      <c r="AI37" s="1020"/>
      <c r="AJ37" s="1021"/>
      <c r="AK37" s="1046" t="s">
        <v>2175</v>
      </c>
      <c r="AL37" s="1047"/>
      <c r="AM37" s="1047"/>
      <c r="AN37" s="1047"/>
      <c r="AO37" s="1048"/>
      <c r="AP37" s="1049"/>
      <c r="AS37" s="1014"/>
      <c r="AT37" s="1015"/>
      <c r="AU37" s="1015"/>
      <c r="AV37" s="1015"/>
      <c r="AW37" s="1015"/>
      <c r="AX37" s="1015"/>
      <c r="AY37" s="1015"/>
      <c r="AZ37" s="1015"/>
      <c r="BA37" s="1015"/>
      <c r="BB37" s="1015"/>
      <c r="BC37" s="1015"/>
      <c r="BD37" s="1015"/>
      <c r="BE37" s="1015"/>
      <c r="BF37" s="1015"/>
      <c r="BG37" s="1015"/>
      <c r="BH37" s="1016"/>
    </row>
    <row r="38" spans="2:82" ht="17.100000000000001" customHeight="1" thickBot="1">
      <c r="B38" s="1136"/>
      <c r="C38" s="1136"/>
      <c r="D38" s="1136"/>
      <c r="E38" s="1136"/>
      <c r="F38" s="1136"/>
      <c r="G38" s="1112"/>
      <c r="H38" s="1113"/>
      <c r="I38" s="1113"/>
      <c r="J38" s="1113"/>
      <c r="K38" s="1113"/>
      <c r="L38" s="1113"/>
      <c r="M38" s="1113"/>
      <c r="N38" s="1113"/>
      <c r="O38" s="1113"/>
      <c r="P38" s="1113"/>
      <c r="Q38" s="1113"/>
      <c r="R38" s="1113"/>
      <c r="S38" s="1113"/>
      <c r="T38" s="1114"/>
      <c r="U38" s="118"/>
      <c r="Z38" s="133"/>
      <c r="AA38" s="1031"/>
      <c r="AB38" s="1021"/>
      <c r="AC38" s="120"/>
      <c r="AD38" s="1030" t="s">
        <v>15</v>
      </c>
      <c r="AE38" s="1030"/>
      <c r="AF38" s="1030"/>
      <c r="AG38" s="1030"/>
      <c r="AH38" s="1030"/>
      <c r="AI38" s="1020"/>
      <c r="AJ38" s="1021"/>
      <c r="AK38" s="120"/>
      <c r="AL38" s="1030" t="s">
        <v>15</v>
      </c>
      <c r="AM38" s="1030"/>
      <c r="AN38" s="1030"/>
      <c r="AO38" s="1030"/>
      <c r="AP38" s="1030"/>
      <c r="AS38" s="1017"/>
      <c r="AT38" s="1018"/>
      <c r="AU38" s="1018"/>
      <c r="AV38" s="1018"/>
      <c r="AW38" s="1018"/>
      <c r="AX38" s="1018"/>
      <c r="AY38" s="1018"/>
      <c r="AZ38" s="1018"/>
      <c r="BA38" s="1018"/>
      <c r="BB38" s="1018"/>
      <c r="BC38" s="1018"/>
      <c r="BD38" s="1018"/>
      <c r="BE38" s="1018"/>
      <c r="BF38" s="1018"/>
      <c r="BG38" s="1018"/>
      <c r="BH38" s="1019"/>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6" t="s">
        <v>2071</v>
      </c>
      <c r="C40" s="1136"/>
      <c r="D40" s="1136"/>
      <c r="E40" s="1136"/>
      <c r="F40" s="1136"/>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4" t="s">
        <v>14</v>
      </c>
      <c r="X40" s="1055"/>
      <c r="Y40" s="1055"/>
      <c r="Z40" s="1056"/>
      <c r="AA40" s="1020" t="s">
        <v>12</v>
      </c>
      <c r="AB40" s="1021"/>
      <c r="AC40" s="120"/>
      <c r="AD40" s="1030" t="s">
        <v>14</v>
      </c>
      <c r="AE40" s="1030"/>
      <c r="AF40" s="1030"/>
      <c r="AG40" s="1030"/>
      <c r="AH40" s="1030"/>
      <c r="AI40" s="1020" t="s">
        <v>12</v>
      </c>
      <c r="AJ40" s="1021"/>
      <c r="AK40" s="120"/>
      <c r="AL40" s="1030" t="s">
        <v>14</v>
      </c>
      <c r="AM40" s="1030"/>
      <c r="AN40" s="1030"/>
      <c r="AO40" s="1030"/>
      <c r="AP40" s="1030"/>
      <c r="AS40" s="101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2"/>
      <c r="AU40" s="1012"/>
      <c r="AV40" s="1012"/>
      <c r="AW40" s="1012"/>
      <c r="AX40" s="1012"/>
      <c r="AY40" s="1012"/>
      <c r="AZ40" s="1012"/>
      <c r="BA40" s="1012"/>
      <c r="BB40" s="1012"/>
      <c r="BC40" s="1012"/>
      <c r="BD40" s="1012"/>
      <c r="BE40" s="1012"/>
      <c r="BF40" s="1012"/>
      <c r="BG40" s="1012"/>
      <c r="BH40" s="1013"/>
    </row>
    <row r="41" spans="2:82" ht="22.5" customHeight="1">
      <c r="B41" s="1136"/>
      <c r="C41" s="1136"/>
      <c r="D41" s="1136"/>
      <c r="E41" s="1136"/>
      <c r="F41" s="1136"/>
      <c r="G41" s="1024"/>
      <c r="H41" s="1025"/>
      <c r="I41" s="1025"/>
      <c r="J41" s="1025"/>
      <c r="K41" s="1025"/>
      <c r="L41" s="1025"/>
      <c r="M41" s="1025"/>
      <c r="N41" s="1025"/>
      <c r="O41" s="1025"/>
      <c r="P41" s="1025"/>
      <c r="Q41" s="1025"/>
      <c r="R41" s="1025"/>
      <c r="S41" s="1025"/>
      <c r="T41" s="1095"/>
      <c r="U41" s="92"/>
      <c r="V41" s="428" t="str">
        <f>IFERROR(IF(OR(G9="特定加算Ⅱ",G9="特定加算なし"),"✓",""),"")</f>
        <v/>
      </c>
      <c r="W41" s="1054" t="s">
        <v>15</v>
      </c>
      <c r="X41" s="1055"/>
      <c r="Y41" s="1055"/>
      <c r="Z41" s="1056"/>
      <c r="AA41" s="1020"/>
      <c r="AB41" s="1021"/>
      <c r="AC41" s="134" t="s">
        <v>82</v>
      </c>
      <c r="AD41" s="1051"/>
      <c r="AE41" s="1052"/>
      <c r="AF41" s="1052"/>
      <c r="AG41" s="1052"/>
      <c r="AH41" s="1053"/>
      <c r="AI41" s="1020"/>
      <c r="AJ41" s="1021"/>
      <c r="AK41" s="134" t="s">
        <v>82</v>
      </c>
      <c r="AL41" s="1051"/>
      <c r="AM41" s="1052"/>
      <c r="AN41" s="1052"/>
      <c r="AO41" s="1052"/>
      <c r="AP41" s="1053"/>
      <c r="AS41" s="1014"/>
      <c r="AT41" s="1015"/>
      <c r="AU41" s="1015"/>
      <c r="AV41" s="1015"/>
      <c r="AW41" s="1015"/>
      <c r="AX41" s="1015"/>
      <c r="AY41" s="1015"/>
      <c r="AZ41" s="1015"/>
      <c r="BA41" s="1015"/>
      <c r="BB41" s="1015"/>
      <c r="BC41" s="1015"/>
      <c r="BD41" s="1015"/>
      <c r="BE41" s="1015"/>
      <c r="BF41" s="1015"/>
      <c r="BG41" s="1015"/>
      <c r="BH41" s="1016"/>
    </row>
    <row r="42" spans="2:82" ht="17.100000000000001" customHeight="1" thickBot="1">
      <c r="B42" s="1136"/>
      <c r="C42" s="1136"/>
      <c r="D42" s="1136"/>
      <c r="E42" s="1136"/>
      <c r="F42" s="1136"/>
      <c r="G42" s="1079"/>
      <c r="H42" s="1080"/>
      <c r="I42" s="1080"/>
      <c r="J42" s="1080"/>
      <c r="K42" s="1080"/>
      <c r="L42" s="1080"/>
      <c r="M42" s="1080"/>
      <c r="N42" s="1080"/>
      <c r="O42" s="1080"/>
      <c r="P42" s="1080"/>
      <c r="Q42" s="1080"/>
      <c r="R42" s="1080"/>
      <c r="S42" s="1080"/>
      <c r="T42" s="1081"/>
      <c r="U42" s="92"/>
      <c r="V42" s="85"/>
      <c r="W42" s="135"/>
      <c r="X42" s="135"/>
      <c r="Y42" s="135"/>
      <c r="Z42" s="135"/>
      <c r="AA42" s="427"/>
      <c r="AB42" s="427"/>
      <c r="AC42" s="136"/>
      <c r="AD42" s="1030" t="s">
        <v>15</v>
      </c>
      <c r="AE42" s="1030"/>
      <c r="AF42" s="1030"/>
      <c r="AG42" s="1030"/>
      <c r="AH42" s="1030"/>
      <c r="AI42" s="427"/>
      <c r="AJ42" s="427"/>
      <c r="AK42" s="136"/>
      <c r="AL42" s="1030" t="s">
        <v>15</v>
      </c>
      <c r="AM42" s="1030"/>
      <c r="AN42" s="1030"/>
      <c r="AO42" s="1030"/>
      <c r="AP42" s="1030"/>
      <c r="AS42" s="1017"/>
      <c r="AT42" s="1018"/>
      <c r="AU42" s="1018"/>
      <c r="AV42" s="1018"/>
      <c r="AW42" s="1018"/>
      <c r="AX42" s="1018"/>
      <c r="AY42" s="1018"/>
      <c r="AZ42" s="1018"/>
      <c r="BA42" s="1018"/>
      <c r="BB42" s="1018"/>
      <c r="BC42" s="1018"/>
      <c r="BD42" s="1018"/>
      <c r="BE42" s="1018"/>
      <c r="BF42" s="1018"/>
      <c r="BG42" s="1018"/>
      <c r="BH42" s="1019"/>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6" t="s">
        <v>2072</v>
      </c>
      <c r="C44" s="1136"/>
      <c r="D44" s="1136"/>
      <c r="E44" s="1136"/>
      <c r="F44" s="1136"/>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4" t="s">
        <v>14</v>
      </c>
      <c r="X44" s="1055"/>
      <c r="Y44" s="1055"/>
      <c r="Z44" s="1056"/>
      <c r="AA44" s="1020" t="s">
        <v>12</v>
      </c>
      <c r="AB44" s="1021"/>
      <c r="AC44" s="120"/>
      <c r="AD44" s="1030" t="s">
        <v>14</v>
      </c>
      <c r="AE44" s="1030"/>
      <c r="AF44" s="1030"/>
      <c r="AG44" s="1030"/>
      <c r="AH44" s="1030"/>
      <c r="AI44" s="1020" t="s">
        <v>12</v>
      </c>
      <c r="AJ44" s="1021"/>
      <c r="AK44" s="120"/>
      <c r="AL44" s="1030" t="s">
        <v>14</v>
      </c>
      <c r="AM44" s="1030"/>
      <c r="AN44" s="1030"/>
      <c r="AO44" s="1030"/>
      <c r="AP44" s="1030"/>
      <c r="AS44" s="1011" t="str">
        <f>IFERROR(IF(AS63="○","！R5年度に満たしていた要件を満たさない計画になっている。",IF(OR(AH63=2,AP63=2),VLOOKUP(AS1,【参考】数式用2!E6:S23,15,FALSE),"")),"")</f>
        <v/>
      </c>
      <c r="AT44" s="1012"/>
      <c r="AU44" s="1012"/>
      <c r="AV44" s="1012"/>
      <c r="AW44" s="1012"/>
      <c r="AX44" s="1012"/>
      <c r="AY44" s="1012"/>
      <c r="AZ44" s="1012"/>
      <c r="BA44" s="1012"/>
      <c r="BB44" s="1012"/>
      <c r="BC44" s="1012"/>
      <c r="BD44" s="1012"/>
      <c r="BE44" s="1012"/>
      <c r="BF44" s="1012"/>
      <c r="BG44" s="1012"/>
      <c r="BH44" s="1013"/>
    </row>
    <row r="45" spans="2:82" ht="17.100000000000001" customHeight="1" thickBot="1">
      <c r="B45" s="1136"/>
      <c r="C45" s="1136"/>
      <c r="D45" s="1136"/>
      <c r="E45" s="1136"/>
      <c r="F45" s="1136"/>
      <c r="G45" s="1079"/>
      <c r="H45" s="1080"/>
      <c r="I45" s="1080"/>
      <c r="J45" s="1080"/>
      <c r="K45" s="1080"/>
      <c r="L45" s="1080"/>
      <c r="M45" s="1080"/>
      <c r="N45" s="1080"/>
      <c r="O45" s="1080"/>
      <c r="P45" s="1080"/>
      <c r="Q45" s="1080"/>
      <c r="R45" s="1080"/>
      <c r="S45" s="1080"/>
      <c r="T45" s="1081"/>
      <c r="U45" s="118"/>
      <c r="V45" s="428" t="str">
        <f>IFERROR(IF(G9="特定加算なし","✓",""),"")</f>
        <v/>
      </c>
      <c r="W45" s="1054" t="s">
        <v>15</v>
      </c>
      <c r="X45" s="1055"/>
      <c r="Y45" s="1055"/>
      <c r="Z45" s="1056"/>
      <c r="AA45" s="1020"/>
      <c r="AB45" s="1021"/>
      <c r="AC45" s="120"/>
      <c r="AD45" s="1030" t="s">
        <v>15</v>
      </c>
      <c r="AE45" s="1030"/>
      <c r="AF45" s="1030"/>
      <c r="AG45" s="1030"/>
      <c r="AH45" s="1030"/>
      <c r="AI45" s="1020"/>
      <c r="AJ45" s="1021"/>
      <c r="AK45" s="120"/>
      <c r="AL45" s="1030" t="s">
        <v>15</v>
      </c>
      <c r="AM45" s="1030"/>
      <c r="AN45" s="1030"/>
      <c r="AO45" s="1030"/>
      <c r="AP45" s="1030"/>
      <c r="AS45" s="1017"/>
      <c r="AT45" s="1018"/>
      <c r="AU45" s="1018"/>
      <c r="AV45" s="1018"/>
      <c r="AW45" s="1018"/>
      <c r="AX45" s="1018"/>
      <c r="AY45" s="1018"/>
      <c r="AZ45" s="1018"/>
      <c r="BA45" s="1018"/>
      <c r="BB45" s="1018"/>
      <c r="BC45" s="1018"/>
      <c r="BD45" s="1018"/>
      <c r="BE45" s="1018"/>
      <c r="BF45" s="1018"/>
      <c r="BG45" s="1018"/>
      <c r="BH45" s="1019"/>
      <c r="BO45" s="138"/>
    </row>
    <row r="46" spans="2:82" ht="6.75" customHeight="1">
      <c r="B46" s="124"/>
      <c r="AJ46" s="139"/>
      <c r="AK46" s="139"/>
      <c r="AL46" s="139"/>
      <c r="AM46" s="139"/>
      <c r="AN46" s="139"/>
      <c r="AO46" s="139"/>
      <c r="AP46" s="139"/>
    </row>
    <row r="47" spans="2:82" ht="21" customHeight="1">
      <c r="B47" s="1091" t="s">
        <v>2136</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3"/>
      <c r="C48" s="1134"/>
      <c r="D48" s="1134"/>
      <c r="E48" s="1134"/>
      <c r="F48" s="1135"/>
      <c r="G48" s="1122" t="str">
        <f>IF(F15=4,"R6.4～R6.5",IF(F15=5,"R6.5",""))</f>
        <v>R6.4～R6.5</v>
      </c>
      <c r="H48" s="1123"/>
      <c r="I48" s="1123"/>
      <c r="J48" s="1123"/>
      <c r="K48" s="1123"/>
      <c r="L48" s="1123"/>
      <c r="M48" s="1123"/>
      <c r="N48" s="1123"/>
      <c r="O48" s="1123"/>
      <c r="P48" s="1123"/>
      <c r="Q48" s="1123"/>
      <c r="R48" s="1123"/>
      <c r="S48" s="1123"/>
      <c r="T48" s="1123"/>
      <c r="U48" s="1123"/>
      <c r="V48" s="1123"/>
      <c r="W48" s="1123"/>
      <c r="X48" s="1123"/>
      <c r="Y48" s="1123"/>
      <c r="Z48" s="1124"/>
      <c r="AA48" s="1020" t="s">
        <v>12</v>
      </c>
      <c r="AB48" s="1021"/>
      <c r="AC48" s="1185" t="str">
        <f>IF(OR(F15=4,F15=5),"R6.6","R"&amp;D15&amp;"."&amp;F15)&amp;"～R"&amp;K15&amp;"."&amp;M15</f>
        <v>R6.6～R7.3</v>
      </c>
      <c r="AD48" s="1185"/>
      <c r="AE48" s="1185"/>
      <c r="AF48" s="1185"/>
      <c r="AG48" s="1185"/>
      <c r="AH48" s="1185"/>
      <c r="AS48" s="1040" t="str">
        <f>IFERROR(IF(AND(OR(AP58=1,AP58=2),OR(AP59=1,AP59=2),OR(AP60=1,AP60=2)),"処遇加算Ⅰ",IF(AND(OR(AP58=1,AP58=2),OR(AP59=1,AP59=2),OR(AP60=0,AP60=3)),"処遇加算Ⅱ",IF(OR(OR(AP58=1,AP58=2),OR(AP59=1,AP59=2)),"処遇加算Ⅲ",""))),"")</f>
        <v/>
      </c>
      <c r="AT48" s="1040"/>
      <c r="AU48" s="1040"/>
      <c r="AV48" s="1040"/>
      <c r="AW48" s="1040" t="str">
        <f>IFERROR(IF(AND(AP61=1,AP62=1,AP63=1),"特定加算Ⅰ",IF(AND(AP61=1,AP62=2,AP63=1),"特定加算Ⅱ",IF(OR(AP61=2,AP62=2,AP63=2),"特定加算なし",""))),"")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25" t="s">
        <v>2015</v>
      </c>
      <c r="C49" s="1126"/>
      <c r="D49" s="1126"/>
      <c r="E49" s="1126"/>
      <c r="F49" s="1127"/>
      <c r="G49" s="1186" t="str">
        <f>IFERROR(IF(AND(OR(AH58=1,AH58=2),OR(AH59=1,AH59=2),OR(AH60=1,AH60=2)),"処遇加算Ⅰ",IF(AND(OR(AH58=1,AH58=2),OR(AH59=1,AH59=2),OR(AH60=0,AH60=3)),"処遇加算Ⅱ",IF(OR(OR(AH58=1,AH58=2),OR(AH59=1,AH59=2)),"処遇加算Ⅲ",""))),"")</f>
        <v/>
      </c>
      <c r="H49" s="1164"/>
      <c r="I49" s="1164"/>
      <c r="J49" s="1164"/>
      <c r="K49" s="1187"/>
      <c r="L49" s="1192" t="str">
        <f>IFERROR(IF(G9="","",IF(AND(AH61=1,AH62=1,AH63=1),"特定加算Ⅰ",IF(AND(AH61=1,AH62=2,AH63=1),"特定加算Ⅱ",IF(OR(AH61=2,AH62=2,AH63=2),"特定加算なし","")))),"")</f>
        <v/>
      </c>
      <c r="M49" s="1193"/>
      <c r="N49" s="1193"/>
      <c r="O49" s="1193"/>
      <c r="P49" s="1194"/>
      <c r="Q49" s="1163" t="str">
        <f>IFERROR(IF(OR(L9="ベア加算",AND(L9="ベア加算なし",AH57=1)),"ベア加算",IF(AH57=2,"ベア加算なし","")),"")</f>
        <v/>
      </c>
      <c r="R49" s="1164"/>
      <c r="S49" s="1164"/>
      <c r="T49" s="1164"/>
      <c r="U49" s="1165"/>
      <c r="V49" s="1166" t="s">
        <v>10</v>
      </c>
      <c r="W49" s="1167"/>
      <c r="X49" s="1167"/>
      <c r="Y49" s="1167"/>
      <c r="Z49" s="1167"/>
      <c r="AA49" s="1031"/>
      <c r="AB49" s="1031"/>
      <c r="AC49" s="1171" t="str">
        <f>IFERROR(VLOOKUP(BE48,【参考】数式用2!E6:F23,2,FALSE),"")</f>
        <v/>
      </c>
      <c r="AD49" s="1172"/>
      <c r="AE49" s="1172"/>
      <c r="AF49" s="1172"/>
      <c r="AG49" s="1172"/>
      <c r="AH49" s="1173"/>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5" t="s">
        <v>2016</v>
      </c>
      <c r="C50" s="1126"/>
      <c r="D50" s="1126"/>
      <c r="E50" s="1126"/>
      <c r="F50" s="1127"/>
      <c r="G50" s="1174" t="str">
        <f>IFERROR(VLOOKUP(Y5,【参考】数式用!$A$5:$J$37,MATCH(G49,【参考】数式用!$B$4:$J$4,0)+1,0),"")</f>
        <v/>
      </c>
      <c r="H50" s="1175"/>
      <c r="I50" s="1175"/>
      <c r="J50" s="1175"/>
      <c r="K50" s="1176"/>
      <c r="L50" s="1177" t="str">
        <f>IFERROR(VLOOKUP(Y5,【参考】数式用!$A$5:$J$37,MATCH(L49,【参考】数式用!$B$4:$J$4,0)+1,0),"")</f>
        <v/>
      </c>
      <c r="M50" s="1178"/>
      <c r="N50" s="1178"/>
      <c r="O50" s="1178"/>
      <c r="P50" s="1179"/>
      <c r="Q50" s="1180" t="str">
        <f>IFERROR(VLOOKUP(Y5,【参考】数式用!$A$5:$J$37,MATCH(Q49,【参考】数式用!$B$4:$J$4,0)+1,0),"")</f>
        <v/>
      </c>
      <c r="R50" s="1175"/>
      <c r="S50" s="1175"/>
      <c r="T50" s="1175"/>
      <c r="U50" s="1181"/>
      <c r="V50" s="1158">
        <f>SUM(G50,L50,Q50)</f>
        <v>0</v>
      </c>
      <c r="W50" s="1159"/>
      <c r="X50" s="1159"/>
      <c r="Y50" s="1159"/>
      <c r="Z50" s="1159"/>
      <c r="AA50" s="1031"/>
      <c r="AB50" s="1031"/>
      <c r="AC50" s="1182" t="str">
        <f>IFERROR(VLOOKUP(Y5,【参考】数式用!$A$5:$AB$37,MATCH(AC49,【参考】数式用!$B$4:$AB$4,0)+1,FALSE),"")</f>
        <v/>
      </c>
      <c r="AD50" s="1183"/>
      <c r="AE50" s="1183"/>
      <c r="AF50" s="1183"/>
      <c r="AG50" s="1183"/>
      <c r="AH50" s="1184"/>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5" t="s">
        <v>2053</v>
      </c>
      <c r="BW50" s="1196"/>
      <c r="BX50" s="1196"/>
      <c r="BY50" s="1196"/>
      <c r="BZ50" s="1196"/>
      <c r="CA50" s="1197"/>
      <c r="CD50" s="142"/>
    </row>
    <row r="51" spans="2:86" ht="17.25" customHeight="1">
      <c r="B51" s="1168" t="s">
        <v>2120</v>
      </c>
      <c r="C51" s="1169"/>
      <c r="D51" s="1169"/>
      <c r="E51" s="1169"/>
      <c r="F51" s="1170"/>
      <c r="G51" s="1105" t="str">
        <f>IFERROR(ROUNDDOWN(ROUND(AM5*G50,0),0)*H53,"")</f>
        <v/>
      </c>
      <c r="H51" s="1105"/>
      <c r="I51" s="1105"/>
      <c r="J51" s="1105"/>
      <c r="K51" s="55" t="s">
        <v>2116</v>
      </c>
      <c r="L51" s="1102" t="str">
        <f>IFERROR(ROUNDDOWN(ROUND(AM5*L50,0),0)*H53,"")</f>
        <v/>
      </c>
      <c r="M51" s="1103"/>
      <c r="N51" s="1103"/>
      <c r="O51" s="1103"/>
      <c r="P51" s="55" t="s">
        <v>2116</v>
      </c>
      <c r="Q51" s="1104" t="str">
        <f>IFERROR(ROUNDDOWN(ROUND(AM5*Q50,0),0)*H53,"")</f>
        <v/>
      </c>
      <c r="R51" s="1105"/>
      <c r="S51" s="1105"/>
      <c r="T51" s="1105"/>
      <c r="U51" s="56" t="s">
        <v>2116</v>
      </c>
      <c r="V51" s="1190">
        <f>IFERROR(SUM(G51,L51,Q51),"")</f>
        <v>0</v>
      </c>
      <c r="W51" s="1191"/>
      <c r="X51" s="1191"/>
      <c r="Y51" s="1191"/>
      <c r="Z51" s="57" t="s">
        <v>2116</v>
      </c>
      <c r="AB51" s="58"/>
      <c r="AC51" s="1104" t="str">
        <f>IFERROR(ROUNDDOWN(ROUND(AM5*AC50,0),0)*AD53,"")</f>
        <v/>
      </c>
      <c r="AD51" s="1105"/>
      <c r="AE51" s="1105"/>
      <c r="AF51" s="1105"/>
      <c r="AG51" s="1105"/>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8">
        <f>IF(AND(Q49="ベア加算なし",BA48="ベア加算"),ROUNDDOWN(ROUND(AM5*VLOOKUP(Y5,【参考】数式用!$A$5:$AB$37,9,FALSE),0),0)*AD53,0)</f>
        <v>0</v>
      </c>
      <c r="BW51" s="1199"/>
      <c r="BX51" s="1199"/>
      <c r="BY51" s="1199"/>
      <c r="BZ51" s="1199"/>
      <c r="CA51" s="1200"/>
      <c r="CD51" s="142"/>
    </row>
    <row r="52" spans="2:86" ht="13.5" customHeight="1">
      <c r="B52" s="1168"/>
      <c r="C52" s="1169"/>
      <c r="D52" s="1169"/>
      <c r="E52" s="1169"/>
      <c r="F52" s="1170"/>
      <c r="G52" s="1100" t="str">
        <f>IFERROR("("&amp;TEXT(G51/H53,"#,##0円")&amp;"/月)","")</f>
        <v/>
      </c>
      <c r="H52" s="1101"/>
      <c r="I52" s="1101"/>
      <c r="J52" s="1101"/>
      <c r="K52" s="1101"/>
      <c r="L52" s="1188" t="str">
        <f>IFERROR("("&amp;TEXT(L51/H53,"#,##0円")&amp;"/月)","")</f>
        <v/>
      </c>
      <c r="M52" s="1189"/>
      <c r="N52" s="1189"/>
      <c r="O52" s="1189"/>
      <c r="P52" s="1100"/>
      <c r="Q52" s="1101" t="str">
        <f>IFERROR("("&amp;TEXT(Q51/H53,"#,##0円")&amp;"/月)","")</f>
        <v/>
      </c>
      <c r="R52" s="1101"/>
      <c r="S52" s="1101"/>
      <c r="T52" s="1101"/>
      <c r="U52" s="1101"/>
      <c r="V52" s="1101" t="str">
        <f>IFERROR("("&amp;TEXT(V51/H53,"#,##0円")&amp;"/月)","")</f>
        <v>(0円/月)</v>
      </c>
      <c r="W52" s="1101"/>
      <c r="X52" s="1101"/>
      <c r="Y52" s="1101"/>
      <c r="Z52" s="1101"/>
      <c r="AB52" s="58"/>
      <c r="AC52" s="1188" t="str">
        <f>IFERROR("("&amp;TEXT(AC51/AD53,"#,##0円")&amp;"/月)","")</f>
        <v/>
      </c>
      <c r="AD52" s="1189"/>
      <c r="AE52" s="1189"/>
      <c r="AF52" s="1189"/>
      <c r="AG52" s="1189"/>
      <c r="AH52" s="1100"/>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050" t="s">
        <v>2202</v>
      </c>
      <c r="AT56" s="1050"/>
      <c r="AU56" s="1050"/>
      <c r="AV56" s="1050"/>
      <c r="AW56" s="1050" t="s">
        <v>2201</v>
      </c>
      <c r="AX56" s="1050"/>
      <c r="AY56" s="1050"/>
      <c r="AZ56" s="1050"/>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037"/>
      <c r="AT57" s="1037"/>
      <c r="AU57" s="1037"/>
      <c r="AV57" s="1037"/>
      <c r="AW57" s="1043"/>
      <c r="AX57" s="1043"/>
      <c r="AY57" s="1043"/>
      <c r="AZ57" s="1043"/>
      <c r="BP57" s="151"/>
      <c r="BR57" s="151"/>
      <c r="BS57" s="151"/>
      <c r="BT57" s="151"/>
      <c r="BU57" s="151"/>
      <c r="BV57" s="151"/>
      <c r="BW57" s="151"/>
      <c r="BX57" s="151"/>
      <c r="BY57" s="151"/>
      <c r="BZ57" s="151"/>
      <c r="CA57" s="151"/>
      <c r="CB57" s="151"/>
      <c r="CC57" s="151"/>
      <c r="CD57" s="151"/>
      <c r="CE57" s="151"/>
      <c r="CF57" s="151"/>
      <c r="CH57" s="154"/>
    </row>
    <row r="58" spans="2:86" ht="15.95" customHeight="1">
      <c r="U58" s="1211" t="s">
        <v>2055</v>
      </c>
      <c r="V58" s="1211"/>
      <c r="W58" s="1211"/>
      <c r="X58" s="1211"/>
      <c r="Y58" s="1211"/>
      <c r="Z58" s="539" t="str">
        <f>IF(AND(B9&lt;&gt;"処遇加算なし",F15=4),IF(V24="✓",1,IF(V25="✓",2,IF(V26="✓",3,""))),"")</f>
        <v/>
      </c>
      <c r="AA58" s="536"/>
      <c r="AB58" s="537"/>
      <c r="AC58" s="1211" t="s">
        <v>2055</v>
      </c>
      <c r="AD58" s="1211"/>
      <c r="AE58" s="1211"/>
      <c r="AF58" s="1211"/>
      <c r="AG58" s="1211"/>
      <c r="AH58" s="425">
        <f>IF(AND(F15&lt;&gt;4,F15&lt;&gt;5),0,IF(AU8="○",1,3))</f>
        <v>3</v>
      </c>
      <c r="AI58" s="537"/>
      <c r="AJ58" s="537"/>
      <c r="AK58" s="1211" t="s">
        <v>2055</v>
      </c>
      <c r="AL58" s="1211"/>
      <c r="AM58" s="1211"/>
      <c r="AN58" s="1211"/>
      <c r="AO58" s="1211"/>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1" t="s">
        <v>2056</v>
      </c>
      <c r="V59" s="1211"/>
      <c r="W59" s="1211"/>
      <c r="X59" s="1211"/>
      <c r="Y59" s="1211"/>
      <c r="Z59" s="539" t="str">
        <f>IF(AND(B9&lt;&gt;"処遇加算なし",F15=4),IF(V28="✓",1,IF(V29="✓",2,IF(V30="✓",3,""))),"")</f>
        <v/>
      </c>
      <c r="AA59" s="536"/>
      <c r="AB59" s="537"/>
      <c r="AC59" s="1211" t="s">
        <v>2056</v>
      </c>
      <c r="AD59" s="1211"/>
      <c r="AE59" s="1211"/>
      <c r="AF59" s="1211"/>
      <c r="AG59" s="1211"/>
      <c r="AH59" s="425">
        <f>IF(AND(F15&lt;&gt;4,F15&lt;&gt;5),0,IF(AV8="○",1,3))</f>
        <v>3</v>
      </c>
      <c r="AI59" s="537"/>
      <c r="AJ59" s="537"/>
      <c r="AK59" s="1211" t="s">
        <v>2056</v>
      </c>
      <c r="AL59" s="1211"/>
      <c r="AM59" s="1211"/>
      <c r="AN59" s="1211"/>
      <c r="AO59" s="1211"/>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1" t="s">
        <v>2057</v>
      </c>
      <c r="V60" s="1211"/>
      <c r="W60" s="1211"/>
      <c r="X60" s="1211"/>
      <c r="Y60" s="1211"/>
      <c r="Z60" s="539" t="str">
        <f>IF(AND(B9&lt;&gt;"処遇加算なし",F15=4),IF(V32="✓",1,IF(V33="✓",2,"")),"")</f>
        <v/>
      </c>
      <c r="AA60" s="536"/>
      <c r="AB60" s="537"/>
      <c r="AC60" s="1211" t="s">
        <v>2057</v>
      </c>
      <c r="AD60" s="1211"/>
      <c r="AE60" s="1211"/>
      <c r="AF60" s="1211"/>
      <c r="AG60" s="1211"/>
      <c r="AH60" s="425">
        <f>IF(AND(F15&lt;&gt;4,F15&lt;&gt;5),0,IF(AW8="○",1,3))</f>
        <v>3</v>
      </c>
      <c r="AI60" s="537"/>
      <c r="AJ60" s="537"/>
      <c r="AK60" s="1211" t="s">
        <v>2057</v>
      </c>
      <c r="AL60" s="1211"/>
      <c r="AM60" s="1211"/>
      <c r="AN60" s="1211"/>
      <c r="AO60" s="1211"/>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1" t="s">
        <v>2058</v>
      </c>
      <c r="V61" s="1211"/>
      <c r="W61" s="1211"/>
      <c r="X61" s="1211"/>
      <c r="Y61" s="1211"/>
      <c r="Z61" s="539" t="str">
        <f>IF(AND(B9&lt;&gt;"処遇加算なし",F15=4),IF(V36="✓",1,IF(V37="✓",2,"")),"")</f>
        <v/>
      </c>
      <c r="AA61" s="536"/>
      <c r="AB61" s="537"/>
      <c r="AC61" s="1211" t="s">
        <v>2058</v>
      </c>
      <c r="AD61" s="1211"/>
      <c r="AE61" s="1211"/>
      <c r="AF61" s="1211"/>
      <c r="AG61" s="1211"/>
      <c r="AH61" s="425">
        <f>IF(AND(F15&lt;&gt;4,F15&lt;&gt;5),0,IF(AX8="○",1,2))</f>
        <v>2</v>
      </c>
      <c r="AI61" s="537"/>
      <c r="AJ61" s="537"/>
      <c r="AK61" s="1211" t="s">
        <v>2058</v>
      </c>
      <c r="AL61" s="1211"/>
      <c r="AM61" s="1211"/>
      <c r="AN61" s="1211"/>
      <c r="AO61" s="1211"/>
      <c r="AP61" s="425">
        <f>IF(AX8="○",1,2)</f>
        <v>2</v>
      </c>
      <c r="AQ61" s="145"/>
      <c r="AR61" s="145"/>
      <c r="AS61" s="1038" t="str">
        <f>IF(OR(AND(Z61=1,AH61=2),AND(Z61=1,AP61=2)),"○","")</f>
        <v/>
      </c>
      <c r="AT61" s="1038"/>
      <c r="AU61" s="1038"/>
      <c r="AV61" s="1038"/>
      <c r="AW61" s="1044" t="str">
        <f>IF(OR((AD61-AL61)&lt;0,(AD61-AT61)&lt;0),"!","")</f>
        <v/>
      </c>
      <c r="AX61" s="1044"/>
      <c r="AY61" s="1044"/>
      <c r="AZ61" s="1044"/>
      <c r="BP61" s="151"/>
      <c r="BR61" s="151"/>
      <c r="BS61" s="151"/>
      <c r="BT61" s="151"/>
      <c r="BU61" s="151"/>
      <c r="BV61" s="151"/>
      <c r="BW61" s="151"/>
      <c r="BX61" s="151"/>
      <c r="BY61" s="151"/>
      <c r="BZ61" s="151"/>
      <c r="CA61" s="151"/>
      <c r="CB61" s="151"/>
      <c r="CC61" s="151"/>
      <c r="CD61" s="151"/>
      <c r="CE61" s="151"/>
      <c r="CF61" s="151"/>
      <c r="CH61" s="154"/>
    </row>
    <row r="62" spans="2:86" ht="15.95" customHeight="1">
      <c r="U62" s="1211" t="s">
        <v>2059</v>
      </c>
      <c r="V62" s="1211"/>
      <c r="W62" s="1211"/>
      <c r="X62" s="1211"/>
      <c r="Y62" s="1211"/>
      <c r="Z62" s="539" t="str">
        <f>IF(AND(B9&lt;&gt;"処遇加算なし",F15=4),IF(V40="✓",1,IF(V41="✓",2,"")),"")</f>
        <v/>
      </c>
      <c r="AA62" s="536"/>
      <c r="AB62" s="537"/>
      <c r="AC62" s="1211" t="s">
        <v>2059</v>
      </c>
      <c r="AD62" s="1211"/>
      <c r="AE62" s="1211"/>
      <c r="AF62" s="1211"/>
      <c r="AG62" s="1211"/>
      <c r="AH62" s="425">
        <f>IF(AND(F15&lt;&gt;4,F15&lt;&gt;5),0,IF(AY8="○",1,2))</f>
        <v>2</v>
      </c>
      <c r="AI62" s="537"/>
      <c r="AJ62" s="537"/>
      <c r="AK62" s="1211" t="s">
        <v>2059</v>
      </c>
      <c r="AL62" s="1211"/>
      <c r="AM62" s="1211"/>
      <c r="AN62" s="1211"/>
      <c r="AO62" s="1211"/>
      <c r="AP62" s="425">
        <f>IF(AY8="○",1,2)</f>
        <v>2</v>
      </c>
      <c r="AQ62" s="145"/>
      <c r="AR62" s="145"/>
      <c r="AS62" s="1038" t="str">
        <f>IF(OR(AND(Z62=1,AH62=2),AND(Z62=1,AP62=2)),"○","")</f>
        <v/>
      </c>
      <c r="AT62" s="1038"/>
      <c r="AU62" s="1038"/>
      <c r="AV62" s="1038"/>
      <c r="AW62" s="1044" t="str">
        <f>IF(OR((AD62-AL62)&lt;0,(AD62-AT62)&lt;0),"!","")</f>
        <v/>
      </c>
      <c r="AX62" s="1044"/>
      <c r="AY62" s="1044"/>
      <c r="AZ62" s="1044"/>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38" t="str">
        <f>IF(OR(AND(Z63=1,AH63=2),AND(Z63=1,AP63=2)),"○","")</f>
        <v/>
      </c>
      <c r="AT63" s="1038"/>
      <c r="AU63" s="1038"/>
      <c r="AV63" s="1038"/>
      <c r="AW63" s="1044" t="str">
        <f>IF(OR((AD63-AL63)&lt;0,(AD63-AT63)&lt;0),"!","")</f>
        <v/>
      </c>
      <c r="AX63" s="1044"/>
      <c r="AY63" s="1044"/>
      <c r="AZ63" s="1044"/>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4" t="s">
        <v>2327</v>
      </c>
      <c r="O1" s="1074"/>
      <c r="P1" s="1074"/>
      <c r="Q1" s="1074"/>
      <c r="R1" s="1074"/>
      <c r="S1" s="1074"/>
      <c r="T1" s="1074"/>
      <c r="U1" s="1074"/>
      <c r="V1" s="1074"/>
      <c r="W1" s="1074"/>
      <c r="X1" s="1074"/>
      <c r="Y1" s="1074"/>
      <c r="Z1" s="1074"/>
      <c r="AA1" s="1074"/>
      <c r="AB1" s="1074"/>
      <c r="AC1" s="1074"/>
      <c r="AD1" s="1074"/>
      <c r="AE1" s="1074"/>
      <c r="AF1" s="1201" t="s">
        <v>25</v>
      </c>
      <c r="AG1" s="1201"/>
      <c r="AH1" s="1201"/>
      <c r="AI1" s="1202" t="str">
        <f>IF(G5="","",G5)</f>
        <v/>
      </c>
      <c r="AJ1" s="1202"/>
      <c r="AK1" s="1202"/>
      <c r="AL1" s="1202"/>
      <c r="AM1" s="1202"/>
      <c r="AN1" s="1202"/>
      <c r="AO1" s="1202"/>
      <c r="AP1" s="1202"/>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6"/>
      <c r="AR2" s="436"/>
      <c r="CE2" s="990" t="s">
        <v>2192</v>
      </c>
      <c r="CF2" s="990"/>
      <c r="CG2" s="990"/>
      <c r="CH2" s="990"/>
      <c r="CI2" s="1206" t="str">
        <f>IF(AI1&lt;&gt;"",1,"")</f>
        <v/>
      </c>
      <c r="CJ2" s="120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0" t="s">
        <v>2186</v>
      </c>
      <c r="CF3" s="990"/>
      <c r="CG3" s="990"/>
      <c r="CH3" s="990"/>
      <c r="CI3" s="1208" t="str">
        <f>IF(AND(L9="ベア加算",Q49="ベア加算"),1,"")</f>
        <v/>
      </c>
      <c r="CJ3" s="1209"/>
    </row>
    <row r="4" spans="1:88" ht="28.5" customHeight="1">
      <c r="B4" s="1128" t="s">
        <v>2237</v>
      </c>
      <c r="C4" s="1128"/>
      <c r="D4" s="1128"/>
      <c r="E4" s="1128"/>
      <c r="F4" s="1128"/>
      <c r="G4" s="1129" t="s">
        <v>0</v>
      </c>
      <c r="H4" s="1129"/>
      <c r="I4" s="1129"/>
      <c r="J4" s="1130" t="s">
        <v>1</v>
      </c>
      <c r="K4" s="1131"/>
      <c r="L4" s="1131"/>
      <c r="M4" s="1131"/>
      <c r="N4" s="1131"/>
      <c r="O4" s="1132"/>
      <c r="P4" s="985" t="s">
        <v>2</v>
      </c>
      <c r="Q4" s="986"/>
      <c r="R4" s="986"/>
      <c r="S4" s="986"/>
      <c r="T4" s="986"/>
      <c r="U4" s="986"/>
      <c r="V4" s="986"/>
      <c r="W4" s="986"/>
      <c r="X4" s="987"/>
      <c r="Y4" s="1130" t="s">
        <v>3</v>
      </c>
      <c r="Z4" s="1131"/>
      <c r="AA4" s="1131"/>
      <c r="AB4" s="1131"/>
      <c r="AC4" s="1131"/>
      <c r="AD4" s="1132"/>
      <c r="AE4" s="1096" t="s">
        <v>2317</v>
      </c>
      <c r="AF4" s="1097"/>
      <c r="AG4" s="1097"/>
      <c r="AH4" s="1098"/>
      <c r="AI4" s="1096" t="s">
        <v>2318</v>
      </c>
      <c r="AJ4" s="1097"/>
      <c r="AK4" s="1097"/>
      <c r="AL4" s="1098"/>
      <c r="AM4" s="1096" t="s">
        <v>2319</v>
      </c>
      <c r="AN4" s="1097"/>
      <c r="AO4" s="1097"/>
      <c r="AP4" s="1098"/>
      <c r="AS4" s="83"/>
      <c r="AT4" s="982" t="s">
        <v>2095</v>
      </c>
      <c r="AU4" s="982" t="s">
        <v>2055</v>
      </c>
      <c r="AV4" s="982" t="s">
        <v>2056</v>
      </c>
      <c r="AW4" s="982" t="s">
        <v>2057</v>
      </c>
      <c r="AX4" s="982" t="s">
        <v>2058</v>
      </c>
      <c r="AY4" s="982" t="s">
        <v>2059</v>
      </c>
      <c r="AZ4" s="982" t="s">
        <v>2094</v>
      </c>
      <c r="BA4" s="84"/>
      <c r="CE4" s="990" t="s">
        <v>2191</v>
      </c>
      <c r="CF4" s="990"/>
      <c r="CG4" s="990"/>
      <c r="CH4" s="990"/>
      <c r="CI4" s="988" t="str">
        <f>IF(OR(OR(G49="処遇加算Ⅰ",G49="処遇加算Ⅱ"),OR(AS48="処遇加算Ⅰ",AS48="処遇加算Ⅱ")),1,"")</f>
        <v/>
      </c>
      <c r="CJ4" s="989"/>
    </row>
    <row r="5" spans="1:88" ht="33" customHeight="1">
      <c r="B5" s="1116"/>
      <c r="C5" s="1116"/>
      <c r="D5" s="1116"/>
      <c r="E5" s="1116"/>
      <c r="F5" s="1116"/>
      <c r="G5" s="1117"/>
      <c r="H5" s="1117"/>
      <c r="I5" s="1117"/>
      <c r="J5" s="1118"/>
      <c r="K5" s="1118"/>
      <c r="L5" s="1118"/>
      <c r="M5" s="1119"/>
      <c r="N5" s="1119"/>
      <c r="O5" s="1119"/>
      <c r="P5" s="1214"/>
      <c r="Q5" s="1215"/>
      <c r="R5" s="1215"/>
      <c r="S5" s="1215"/>
      <c r="T5" s="1215"/>
      <c r="U5" s="1215"/>
      <c r="V5" s="1215"/>
      <c r="W5" s="1215"/>
      <c r="X5" s="1216"/>
      <c r="Y5" s="1099"/>
      <c r="Z5" s="1099"/>
      <c r="AA5" s="1099"/>
      <c r="AB5" s="1099"/>
      <c r="AC5" s="1099"/>
      <c r="AD5" s="1099"/>
      <c r="AE5" s="995"/>
      <c r="AF5" s="996"/>
      <c r="AG5" s="996"/>
      <c r="AH5" s="997"/>
      <c r="AI5" s="995"/>
      <c r="AJ5" s="996"/>
      <c r="AK5" s="996"/>
      <c r="AL5" s="997"/>
      <c r="AM5" s="998">
        <f>AE5-AI5</f>
        <v>0</v>
      </c>
      <c r="AN5" s="999"/>
      <c r="AO5" s="999"/>
      <c r="AP5" s="1000"/>
      <c r="AS5" s="83"/>
      <c r="AT5" s="983"/>
      <c r="AU5" s="983"/>
      <c r="AV5" s="983"/>
      <c r="AW5" s="983"/>
      <c r="AX5" s="983"/>
      <c r="AY5" s="983"/>
      <c r="AZ5" s="983"/>
      <c r="BA5" s="84"/>
      <c r="CE5" s="990" t="s">
        <v>2185</v>
      </c>
      <c r="CF5" s="990"/>
      <c r="CG5" s="990"/>
      <c r="CH5" s="990"/>
      <c r="CI5" s="988" t="str">
        <f>IF(OR(G49="処遇加算Ⅰ",AS48="処遇加算Ⅰ"),1,"")</f>
        <v/>
      </c>
      <c r="CJ5" s="989"/>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3"/>
      <c r="AU6" s="983"/>
      <c r="AV6" s="983"/>
      <c r="AW6" s="983"/>
      <c r="AX6" s="983"/>
      <c r="AY6" s="983"/>
      <c r="AZ6" s="983"/>
      <c r="BA6" s="84"/>
      <c r="CE6" s="990" t="s">
        <v>2188</v>
      </c>
      <c r="CF6" s="990"/>
      <c r="CG6" s="990"/>
      <c r="CH6" s="990"/>
      <c r="CI6" s="988" t="str">
        <f>IF(OR(AH61=1,AP61=1),1,"")</f>
        <v/>
      </c>
      <c r="CJ6" s="989"/>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4"/>
      <c r="AU7" s="984"/>
      <c r="AV7" s="984"/>
      <c r="AW7" s="984"/>
      <c r="AX7" s="984"/>
      <c r="AY7" s="984"/>
      <c r="AZ7" s="984"/>
      <c r="BA7" s="84"/>
      <c r="CE7" s="1210" t="s">
        <v>2187</v>
      </c>
      <c r="CF7" s="1210"/>
      <c r="CG7" s="1210"/>
      <c r="CH7" s="1210"/>
      <c r="CI7" s="988" t="str">
        <f>IF(AND(AH62=1,AD41=""),1,"")</f>
        <v/>
      </c>
      <c r="CJ7" s="989"/>
    </row>
    <row r="8" spans="1:88" ht="17.25" customHeight="1" thickBot="1">
      <c r="B8" s="1122" t="s">
        <v>2145</v>
      </c>
      <c r="C8" s="1123"/>
      <c r="D8" s="1123"/>
      <c r="E8" s="1123"/>
      <c r="F8" s="1123"/>
      <c r="G8" s="1123"/>
      <c r="H8" s="1123"/>
      <c r="I8" s="1123"/>
      <c r="J8" s="1123"/>
      <c r="K8" s="1123"/>
      <c r="L8" s="1123"/>
      <c r="M8" s="1123"/>
      <c r="N8" s="1123"/>
      <c r="O8" s="1123"/>
      <c r="P8" s="1123"/>
      <c r="Q8" s="1123"/>
      <c r="R8" s="1123"/>
      <c r="S8" s="1124"/>
      <c r="T8" s="1020" t="s">
        <v>12</v>
      </c>
      <c r="U8" s="1021"/>
      <c r="V8" s="1001" t="str">
        <f>IFERROR(IF(VLOOKUP(AS1,【参考】数式用2!E6:L23,3,FALSE)="","",VLOOKUP(AS1,【参考】数式用2!E6:L23,3,FALSE)),"")</f>
        <v/>
      </c>
      <c r="W8" s="1002"/>
      <c r="X8" s="1002"/>
      <c r="Y8" s="1002"/>
      <c r="Z8" s="1003"/>
      <c r="AA8" s="991" t="str">
        <f>IFERROR(VLOOKUP(AS1,【参考】数式用2!E6:L23,4,FALSE),"")</f>
        <v/>
      </c>
      <c r="AB8" s="991"/>
      <c r="AC8" s="991"/>
      <c r="AD8" s="991"/>
      <c r="AE8" s="991"/>
      <c r="AF8" s="991"/>
      <c r="AG8" s="991"/>
      <c r="AH8" s="991"/>
      <c r="AI8" s="991"/>
      <c r="AJ8" s="991"/>
      <c r="AK8" s="991"/>
      <c r="AL8" s="991"/>
      <c r="AM8" s="991"/>
      <c r="AN8" s="991"/>
      <c r="AO8" s="991"/>
      <c r="AP8" s="992"/>
      <c r="AS8" s="83"/>
      <c r="AT8" s="1203" t="str">
        <f>IF(L9="ベア加算","",IF(OR(V8="新加算Ⅰ",V8="新加算Ⅱ",V8="新加算Ⅲ",V8="新加算Ⅳ"),"○",""))</f>
        <v/>
      </c>
      <c r="AU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3" t="str">
        <f>IF(OR(V8="新加算Ⅰ",V8="新加算Ⅱ",V8="新加算Ⅲ",V8="新加算Ⅴ(１)",V8="新加算Ⅴ(３)",V8="新加算Ⅴ(８)"),"○","")</f>
        <v/>
      </c>
      <c r="AX8" s="1203" t="str">
        <f>IF(OR(V8="新加算Ⅰ",V8="新加算Ⅱ",V8="新加算Ⅴ(１)",V8="新加算Ⅴ(２)",V8="新加算Ⅴ(３)",V8="新加算Ⅴ(４)",V8="新加算Ⅴ(５)",V8="新加算Ⅴ(６)",V8="新加算Ⅴ(７)",V8="新加算Ⅴ(９)",V8="新加算Ⅴ(10)",V8="新加算Ⅴ(12)"),"○","")</f>
        <v/>
      </c>
      <c r="AY8" s="1203" t="str">
        <f>IF(OR(V8="新加算Ⅰ",V8="新加算Ⅴ(１)",V8="新加算Ⅴ(２)",V8="新加算Ⅴ(５)",V8="新加算Ⅴ(７)",V8="新加算Ⅴ(10)"),"○","")</f>
        <v/>
      </c>
      <c r="AZ8" s="1203" t="str">
        <f>IF(OR(V8="新加算Ⅰ",V8="新加算Ⅱ",V8="新加算Ⅴ(１)",V8="新加算Ⅴ(２)",V8="新加算Ⅴ(３)",V8="新加算Ⅴ(４)",V8="新加算Ⅴ(５)",V8="新加算Ⅴ(６)",V8="新加算Ⅴ(７)",V8="新加算Ⅴ(９)",V8="新加算Ⅴ(10)",V8="新加算Ⅴ(12)"),"○","")</f>
        <v/>
      </c>
      <c r="BA8" s="84"/>
      <c r="CE8" s="1210" t="s">
        <v>2187</v>
      </c>
      <c r="CF8" s="1210"/>
      <c r="CG8" s="1210"/>
      <c r="CH8" s="1210"/>
      <c r="CI8" s="988" t="str">
        <f>IF(AND(AP62=1,AL41=""),1,"")</f>
        <v/>
      </c>
      <c r="CJ8" s="989"/>
    </row>
    <row r="9" spans="1:88" ht="26.25" customHeight="1">
      <c r="B9" s="1137"/>
      <c r="C9" s="1138"/>
      <c r="D9" s="1138"/>
      <c r="E9" s="1138"/>
      <c r="F9" s="1139"/>
      <c r="G9" s="1140"/>
      <c r="H9" s="1141"/>
      <c r="I9" s="1141"/>
      <c r="J9" s="1141"/>
      <c r="K9" s="1142"/>
      <c r="L9" s="1143"/>
      <c r="M9" s="1144"/>
      <c r="N9" s="1144"/>
      <c r="O9" s="1144"/>
      <c r="P9" s="1145"/>
      <c r="Q9" s="1120" t="s">
        <v>2051</v>
      </c>
      <c r="R9" s="1121"/>
      <c r="S9" s="1121"/>
      <c r="T9" s="1020"/>
      <c r="U9" s="1021"/>
      <c r="V9" s="1004" t="str">
        <f>IFERROR(VLOOKUP(Y5,【参考】数式用!$A$5:$AB$37,MATCH(V8,【参考】数式用!$B$4:$AB$4,0)+1,FALSE),"")</f>
        <v/>
      </c>
      <c r="W9" s="1005"/>
      <c r="X9" s="1005"/>
      <c r="Y9" s="1005"/>
      <c r="Z9" s="1006"/>
      <c r="AA9" s="993"/>
      <c r="AB9" s="993"/>
      <c r="AC9" s="993"/>
      <c r="AD9" s="993"/>
      <c r="AE9" s="993"/>
      <c r="AF9" s="993"/>
      <c r="AG9" s="993"/>
      <c r="AH9" s="993"/>
      <c r="AI9" s="993"/>
      <c r="AJ9" s="993"/>
      <c r="AK9" s="993"/>
      <c r="AL9" s="993"/>
      <c r="AM9" s="993"/>
      <c r="AN9" s="993"/>
      <c r="AO9" s="993"/>
      <c r="AP9" s="994"/>
      <c r="AS9" s="83"/>
      <c r="AT9" s="1204"/>
      <c r="AU9" s="1204"/>
      <c r="AV9" s="1204"/>
      <c r="AW9" s="1204"/>
      <c r="AX9" s="1204"/>
      <c r="AY9" s="1204"/>
      <c r="AZ9" s="1204"/>
      <c r="BA9" s="84"/>
      <c r="CE9" s="990" t="s">
        <v>2187</v>
      </c>
      <c r="CF9" s="990"/>
      <c r="CG9" s="990"/>
      <c r="CH9" s="990"/>
      <c r="CI9" s="988" t="str">
        <f>IF(OR(AH62=1,AP62=1),1,"")</f>
        <v/>
      </c>
      <c r="CJ9" s="989"/>
    </row>
    <row r="10" spans="1:88" ht="11.25" customHeight="1">
      <c r="B10" s="1146" t="str">
        <f>IFERROR(VLOOKUP(Y5,【参考】数式用!$A$5:$J$37,MATCH(B9,【参考】数式用!$B$4:$J$4,0)+1,0),"")</f>
        <v/>
      </c>
      <c r="C10" s="1147"/>
      <c r="D10" s="1147"/>
      <c r="E10" s="1147"/>
      <c r="F10" s="1148"/>
      <c r="G10" s="1146" t="str">
        <f>IFERROR(VLOOKUP(Y5,【参考】数式用!$A$5:$J$37,MATCH(G9,【参考】数式用!$B$4:$J$4,0)+1,0),"")</f>
        <v/>
      </c>
      <c r="H10" s="1147"/>
      <c r="I10" s="1147"/>
      <c r="J10" s="1147"/>
      <c r="K10" s="1148"/>
      <c r="L10" s="1152" t="str">
        <f>IFERROR(VLOOKUP(Y5,【参考】数式用!$A$5:$J$37,MATCH(L9,【参考】数式用!$B$4:$J$4,0)+1,0),"")</f>
        <v/>
      </c>
      <c r="M10" s="1153"/>
      <c r="N10" s="1153"/>
      <c r="O10" s="1153"/>
      <c r="P10" s="1154"/>
      <c r="Q10" s="1158">
        <f>SUM(B10,G10,L10)</f>
        <v>0</v>
      </c>
      <c r="R10" s="1159"/>
      <c r="S10" s="1159"/>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0" t="s">
        <v>2190</v>
      </c>
      <c r="CF10" s="990"/>
      <c r="CG10" s="990"/>
      <c r="CH10" s="990"/>
      <c r="CI10" s="988">
        <f>IF(OR(AH63=1,AP63=1),1,0)</f>
        <v>0</v>
      </c>
      <c r="CJ10" s="989"/>
    </row>
    <row r="11" spans="1:88" s="94" customFormat="1" ht="20.25" customHeight="1" thickBot="1">
      <c r="B11" s="1149"/>
      <c r="C11" s="1150"/>
      <c r="D11" s="1150"/>
      <c r="E11" s="1150"/>
      <c r="F11" s="1151"/>
      <c r="G11" s="1149"/>
      <c r="H11" s="1150"/>
      <c r="I11" s="1150"/>
      <c r="J11" s="1150"/>
      <c r="K11" s="1151"/>
      <c r="L11" s="1155"/>
      <c r="M11" s="1156"/>
      <c r="N11" s="1156"/>
      <c r="O11" s="1156"/>
      <c r="P11" s="1157"/>
      <c r="Q11" s="1158"/>
      <c r="R11" s="1159"/>
      <c r="S11" s="1159"/>
      <c r="T11" s="1031"/>
      <c r="U11" s="1021"/>
      <c r="V11" s="1094" t="str">
        <f>IFERROR(IF(VLOOKUP(AS1,【参考】数式用2!E6:L23,5,FALSE)="","",VLOOKUP(AS1,【参考】数式用2!E6:L23,5,FALSE)),"")</f>
        <v/>
      </c>
      <c r="W11" s="1094"/>
      <c r="X11" s="1094"/>
      <c r="Y11" s="1094"/>
      <c r="Z11" s="1094"/>
      <c r="AA11" s="991" t="str">
        <f>IFERROR(VLOOKUP(AS1,【参考】数式用2!E6:L23,6,FALSE),"")</f>
        <v/>
      </c>
      <c r="AB11" s="991"/>
      <c r="AC11" s="991"/>
      <c r="AD11" s="991"/>
      <c r="AE11" s="991"/>
      <c r="AF11" s="991"/>
      <c r="AG11" s="991"/>
      <c r="AH11" s="991"/>
      <c r="AI11" s="991"/>
      <c r="AJ11" s="991"/>
      <c r="AK11" s="991"/>
      <c r="AL11" s="991"/>
      <c r="AM11" s="991"/>
      <c r="AN11" s="991"/>
      <c r="AO11" s="991"/>
      <c r="AP11" s="992"/>
      <c r="AS11" s="99"/>
      <c r="AT11" s="1203" t="str">
        <f>IF(L9="ベア加算","",IF(OR(V11="新加算Ⅰ",V11="新加算Ⅱ",V11="新加算Ⅲ",V11="新加算Ⅳ"),"○",""))</f>
        <v/>
      </c>
      <c r="AU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3" t="str">
        <f>IF(OR(V11="新加算Ⅰ",V11="新加算Ⅱ",V11="新加算Ⅲ",V11="新加算Ⅴ(１)",V11="新加算Ⅴ(３)",V11="新加算Ⅴ(８)"),"○","")</f>
        <v/>
      </c>
      <c r="AX11" s="1203" t="str">
        <f>IF(OR(V11="新加算Ⅰ",V11="新加算Ⅱ",V11="新加算Ⅴ(１)",V11="新加算Ⅴ(２)",V11="新加算Ⅴ(３)",V11="新加算Ⅴ(４)",V11="新加算Ⅴ(５)",V11="新加算Ⅴ(６)",V11="新加算Ⅴ(７)",V11="新加算Ⅴ(９)",V11="新加算Ⅴ(10)",V11="新加算Ⅴ(12)"),"○","")</f>
        <v/>
      </c>
      <c r="AY11" s="1203" t="str">
        <f>IF(OR(V11="新加算Ⅰ",V11="新加算Ⅴ(１)",V11="新加算Ⅴ(２)",V11="新加算Ⅴ(５)",V11="新加算Ⅴ(７)",V11="新加算Ⅴ(10)"),"○","")</f>
        <v/>
      </c>
      <c r="AZ11" s="1203"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5"/>
      <c r="D12" s="1115"/>
      <c r="E12" s="1115"/>
      <c r="F12" s="1115"/>
      <c r="G12" s="1115"/>
      <c r="H12" s="1115"/>
      <c r="I12" s="1115"/>
      <c r="J12" s="1115"/>
      <c r="K12" s="1115"/>
      <c r="L12" s="1115"/>
      <c r="M12" s="1115"/>
      <c r="N12" s="1115"/>
      <c r="O12" s="1115"/>
      <c r="P12" s="1115"/>
      <c r="Q12" s="1115"/>
      <c r="R12" s="1115"/>
      <c r="S12" s="1115"/>
      <c r="T12" s="1031"/>
      <c r="U12" s="1021"/>
      <c r="V12" s="1217" t="str">
        <f>IFERROR(VLOOKUP(Y5,【参考】数式用!$A$5:$AB$37,MATCH(V11,【参考】数式用!$B$4:$AB$4,0)+1,FALSE),"")</f>
        <v/>
      </c>
      <c r="W12" s="1217"/>
      <c r="X12" s="1217"/>
      <c r="Y12" s="1217"/>
      <c r="Z12" s="1217"/>
      <c r="AA12" s="993"/>
      <c r="AB12" s="993"/>
      <c r="AC12" s="993"/>
      <c r="AD12" s="993"/>
      <c r="AE12" s="993"/>
      <c r="AF12" s="993"/>
      <c r="AG12" s="993"/>
      <c r="AH12" s="993"/>
      <c r="AI12" s="993"/>
      <c r="AJ12" s="993"/>
      <c r="AK12" s="993"/>
      <c r="AL12" s="993"/>
      <c r="AM12" s="993"/>
      <c r="AN12" s="993"/>
      <c r="AO12" s="993"/>
      <c r="AP12" s="994"/>
      <c r="AS12" s="83"/>
      <c r="AT12" s="1204"/>
      <c r="AU12" s="1204"/>
      <c r="AV12" s="1204"/>
      <c r="AW12" s="1204"/>
      <c r="AX12" s="1204"/>
      <c r="AY12" s="1204"/>
      <c r="AZ12" s="1204"/>
      <c r="BA12" s="84"/>
    </row>
    <row r="13" spans="1:88" ht="12" customHeight="1">
      <c r="A13" s="78"/>
      <c r="B13" s="1067" t="s">
        <v>2115</v>
      </c>
      <c r="C13" s="1068"/>
      <c r="D13" s="1068"/>
      <c r="E13" s="1068"/>
      <c r="F13" s="1068"/>
      <c r="G13" s="1068"/>
      <c r="H13" s="1068"/>
      <c r="I13" s="1068"/>
      <c r="J13" s="1068"/>
      <c r="K13" s="1068"/>
      <c r="L13" s="1068"/>
      <c r="M13" s="1068"/>
      <c r="N13" s="1068"/>
      <c r="O13" s="1068"/>
      <c r="P13" s="1068"/>
      <c r="Q13" s="1068"/>
      <c r="R13" s="1068"/>
      <c r="S13" s="106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4"/>
      <c r="V14" s="1094" t="str">
        <f>IFERROR(IF(VLOOKUP(AS1,【参考】数式用2!E6:L23,7,FALSE)="","",VLOOKUP(AS1,【参考】数式用2!E6:L23,7,FALSE)),"")</f>
        <v/>
      </c>
      <c r="W14" s="1094"/>
      <c r="X14" s="1094"/>
      <c r="Y14" s="1094"/>
      <c r="Z14" s="1094"/>
      <c r="AA14" s="1023" t="str">
        <f>IFERROR(VLOOKUP(AS1,【参考】数式用2!E6:L23,8,FALSE),"")</f>
        <v/>
      </c>
      <c r="AB14" s="991"/>
      <c r="AC14" s="991"/>
      <c r="AD14" s="991"/>
      <c r="AE14" s="991"/>
      <c r="AF14" s="991"/>
      <c r="AG14" s="991"/>
      <c r="AH14" s="991"/>
      <c r="AI14" s="991"/>
      <c r="AJ14" s="991"/>
      <c r="AK14" s="991"/>
      <c r="AL14" s="991"/>
      <c r="AM14" s="991"/>
      <c r="AN14" s="991"/>
      <c r="AO14" s="991"/>
      <c r="AP14" s="992"/>
      <c r="AS14" s="83"/>
      <c r="AT14" s="1203" t="str">
        <f>IF(L9="ベア加算","",IF(OR(V14="新加算Ⅰ",V14="新加算Ⅱ",V14="新加算Ⅲ",V14="新加算Ⅳ"),"○",""))</f>
        <v/>
      </c>
      <c r="AU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3" t="str">
        <f>IF(OR(V14="新加算Ⅰ",V14="新加算Ⅱ",V14="新加算Ⅲ",V14="新加算Ⅴ(１)",V14="新加算Ⅴ(３)",V14="新加算Ⅴ(８)"),"○","")</f>
        <v/>
      </c>
      <c r="AX14" s="1203" t="str">
        <f>IF(OR(V14="新加算Ⅰ",V14="新加算Ⅱ",V14="新加算Ⅴ(１)",V14="新加算Ⅴ(２)",V14="新加算Ⅴ(３)",V14="新加算Ⅴ(４)",V14="新加算Ⅴ(５)",V14="新加算Ⅴ(６)",V14="新加算Ⅴ(７)",V14="新加算Ⅴ(９)",V14="新加算Ⅴ(10)",V14="新加算Ⅴ(12)"),"○","")</f>
        <v/>
      </c>
      <c r="AY14" s="1203" t="str">
        <f>IF(OR(V14="新加算Ⅰ",V14="新加算Ⅴ(１)",V14="新加算Ⅴ(２)",V14="新加算Ⅴ(５)",V14="新加算Ⅴ(７)",V14="新加算Ⅴ(10)"),"○","")</f>
        <v/>
      </c>
      <c r="AZ14" s="1203"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2109</v>
      </c>
      <c r="C15" s="1059"/>
      <c r="D15" s="54">
        <v>6</v>
      </c>
      <c r="E15" s="437" t="s">
        <v>2110</v>
      </c>
      <c r="F15" s="54">
        <v>4</v>
      </c>
      <c r="G15" s="437" t="s">
        <v>2111</v>
      </c>
      <c r="H15" s="1060" t="s">
        <v>2112</v>
      </c>
      <c r="I15" s="1060"/>
      <c r="J15" s="1073"/>
      <c r="K15" s="54">
        <v>7</v>
      </c>
      <c r="L15" s="437" t="s">
        <v>2110</v>
      </c>
      <c r="M15" s="54">
        <v>3</v>
      </c>
      <c r="N15" s="437" t="s">
        <v>2111</v>
      </c>
      <c r="O15" s="437" t="s">
        <v>2113</v>
      </c>
      <c r="P15" s="104">
        <f>(K15*12+M15)-(D15*12+F15)+1</f>
        <v>12</v>
      </c>
      <c r="Q15" s="1060" t="s">
        <v>2114</v>
      </c>
      <c r="R15" s="1060"/>
      <c r="S15" s="105" t="s">
        <v>69</v>
      </c>
      <c r="U15" s="434"/>
      <c r="V15" s="1061" t="str">
        <f>IFERROR(VLOOKUP(Y5,【参考】数式用!$A$5:$AB$37,MATCH(V14,【参考】数式用!$B$4:$AB$4,0)+1,FALSE),"")</f>
        <v/>
      </c>
      <c r="W15" s="1062"/>
      <c r="X15" s="1062"/>
      <c r="Y15" s="1062"/>
      <c r="Z15" s="1063"/>
      <c r="AA15" s="1024"/>
      <c r="AB15" s="1025"/>
      <c r="AC15" s="1025"/>
      <c r="AD15" s="1025"/>
      <c r="AE15" s="1025"/>
      <c r="AF15" s="1025"/>
      <c r="AG15" s="1025"/>
      <c r="AH15" s="1025"/>
      <c r="AI15" s="1025"/>
      <c r="AJ15" s="1025"/>
      <c r="AK15" s="1025"/>
      <c r="AL15" s="1025"/>
      <c r="AM15" s="1025"/>
      <c r="AN15" s="1025"/>
      <c r="AO15" s="1025"/>
      <c r="AP15" s="1026"/>
      <c r="AS15" s="83"/>
      <c r="AT15" s="1205"/>
      <c r="AU15" s="1205"/>
      <c r="AV15" s="1205"/>
      <c r="AW15" s="1205"/>
      <c r="AX15" s="1205"/>
      <c r="AY15" s="1205"/>
      <c r="AZ15" s="120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4"/>
      <c r="W16" s="1065"/>
      <c r="X16" s="1065"/>
      <c r="Y16" s="1065"/>
      <c r="Z16" s="1066"/>
      <c r="AA16" s="1027"/>
      <c r="AB16" s="1028"/>
      <c r="AC16" s="1028"/>
      <c r="AD16" s="1028"/>
      <c r="AE16" s="1028"/>
      <c r="AF16" s="1028"/>
      <c r="AG16" s="1028"/>
      <c r="AH16" s="1028"/>
      <c r="AI16" s="1028"/>
      <c r="AJ16" s="1028"/>
      <c r="AK16" s="1028"/>
      <c r="AL16" s="1028"/>
      <c r="AM16" s="1028"/>
      <c r="AN16" s="1028"/>
      <c r="AO16" s="1028"/>
      <c r="AP16" s="1029"/>
      <c r="AS16" s="83"/>
      <c r="AT16" s="1204"/>
      <c r="AU16" s="1204"/>
      <c r="AV16" s="1204"/>
      <c r="AW16" s="1204"/>
      <c r="AX16" s="1204"/>
      <c r="AY16" s="1204"/>
      <c r="AZ16" s="1204"/>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1" t="s">
        <v>2062</v>
      </c>
      <c r="C18" s="1091"/>
      <c r="D18" s="1091"/>
      <c r="E18" s="1091"/>
      <c r="F18" s="1091"/>
      <c r="G18" s="1091"/>
      <c r="H18" s="1091"/>
      <c r="I18" s="1091"/>
      <c r="J18" s="1091"/>
      <c r="K18" s="1091"/>
      <c r="L18" s="1091"/>
      <c r="M18" s="1091"/>
      <c r="N18" s="1091"/>
      <c r="O18" s="1091"/>
      <c r="P18" s="1091"/>
      <c r="Q18" s="1091"/>
      <c r="R18" s="1091"/>
      <c r="S18" s="1091"/>
      <c r="AI18" s="116"/>
      <c r="AJ18" s="116"/>
      <c r="AK18" s="116"/>
      <c r="AL18" s="116"/>
      <c r="AM18" s="116"/>
      <c r="AN18" s="116"/>
      <c r="AO18" s="116"/>
      <c r="AP18" s="116"/>
      <c r="AQ18" s="116"/>
    </row>
    <row r="19" spans="2:60" ht="6" customHeight="1" thickBot="1">
      <c r="B19" s="1091"/>
      <c r="C19" s="1091"/>
      <c r="D19" s="1091"/>
      <c r="E19" s="1091"/>
      <c r="F19" s="1091"/>
      <c r="G19" s="1091"/>
      <c r="H19" s="1091"/>
      <c r="I19" s="1091"/>
      <c r="J19" s="1091"/>
      <c r="K19" s="1091"/>
      <c r="L19" s="1091"/>
      <c r="M19" s="1091"/>
      <c r="N19" s="1091"/>
      <c r="O19" s="1091"/>
      <c r="P19" s="1091"/>
      <c r="Q19" s="1091"/>
      <c r="R19" s="1091"/>
      <c r="S19" s="1091"/>
      <c r="AI19" s="116"/>
      <c r="AJ19" s="116"/>
      <c r="AK19" s="116"/>
      <c r="AL19" s="116"/>
      <c r="AM19" s="116"/>
      <c r="AN19" s="116"/>
      <c r="AO19" s="116"/>
      <c r="AP19" s="116"/>
      <c r="AQ19" s="116"/>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117"/>
      <c r="U20" s="78"/>
      <c r="V20" s="1075" t="s">
        <v>215</v>
      </c>
      <c r="W20" s="1075"/>
      <c r="X20" s="1075"/>
      <c r="Y20" s="1075"/>
      <c r="Z20" s="1075"/>
      <c r="AA20" s="91"/>
      <c r="AB20" s="91"/>
      <c r="AC20" s="1075" t="str">
        <f>IF(F15=4,"R6.4～R6.5",IF(F15=5,"R6.5",""))</f>
        <v>R6.4～R6.5</v>
      </c>
      <c r="AD20" s="1075"/>
      <c r="AE20" s="1075"/>
      <c r="AF20" s="1075"/>
      <c r="AG20" s="1075"/>
      <c r="AH20" s="1075"/>
      <c r="AI20" s="91"/>
      <c r="AJ20" s="91"/>
      <c r="AK20" s="1075" t="str">
        <f>IF(OR(F15=4,F15=5),"R6.6","R"&amp;D15&amp;"."&amp;F15)&amp;"～R"&amp;K15&amp;"."&amp;M15</f>
        <v>R6.6～R7.3</v>
      </c>
      <c r="AL20" s="1075"/>
      <c r="AM20" s="1075"/>
      <c r="AN20" s="1075"/>
      <c r="AO20" s="1075"/>
      <c r="AP20" s="1075"/>
      <c r="AS20" s="1011" t="str">
        <f>IFERROR(VLOOKUP(AS1,【参考】数式用2!E6:S23,9,FALSE),"")</f>
        <v/>
      </c>
      <c r="AT20" s="1012"/>
      <c r="AU20" s="1012"/>
      <c r="AV20" s="1012"/>
      <c r="AW20" s="1012"/>
      <c r="AX20" s="1012"/>
      <c r="AY20" s="1012"/>
      <c r="AZ20" s="1012"/>
      <c r="BA20" s="1012"/>
      <c r="BB20" s="1012"/>
      <c r="BC20" s="1012"/>
      <c r="BD20" s="1012"/>
      <c r="BE20" s="1012"/>
      <c r="BF20" s="1012"/>
      <c r="BG20" s="1012"/>
      <c r="BH20" s="1013"/>
    </row>
    <row r="21" spans="2:60" ht="17.100000000000001" customHeight="1">
      <c r="B21" s="1082" t="s">
        <v>2121</v>
      </c>
      <c r="C21" s="1083"/>
      <c r="D21" s="1083"/>
      <c r="E21" s="1083"/>
      <c r="F21" s="1084"/>
      <c r="G21" s="1076" t="s">
        <v>216</v>
      </c>
      <c r="H21" s="1077"/>
      <c r="I21" s="1077"/>
      <c r="J21" s="1077"/>
      <c r="K21" s="1077"/>
      <c r="L21" s="1077"/>
      <c r="M21" s="1077"/>
      <c r="N21" s="1077"/>
      <c r="O21" s="1077"/>
      <c r="P21" s="1077"/>
      <c r="Q21" s="1077"/>
      <c r="R21" s="1077"/>
      <c r="S21" s="1077"/>
      <c r="T21" s="1078"/>
      <c r="U21" s="118"/>
      <c r="V21" s="438" t="str">
        <f>IFERROR(IF(L9="ベア加算","✓",""),"")</f>
        <v/>
      </c>
      <c r="W21" s="1030" t="s">
        <v>14</v>
      </c>
      <c r="X21" s="1030"/>
      <c r="Y21" s="1030"/>
      <c r="Z21" s="1030"/>
      <c r="AA21" s="1020" t="s">
        <v>12</v>
      </c>
      <c r="AB21" s="1021"/>
      <c r="AC21" s="120"/>
      <c r="AD21" s="1032" t="s">
        <v>14</v>
      </c>
      <c r="AE21" s="1032"/>
      <c r="AF21" s="1032"/>
      <c r="AG21" s="1032"/>
      <c r="AH21" s="1032"/>
      <c r="AI21" s="1020" t="s">
        <v>12</v>
      </c>
      <c r="AJ21" s="1021"/>
      <c r="AK21" s="121"/>
      <c r="AL21" s="1032" t="s">
        <v>14</v>
      </c>
      <c r="AM21" s="1032"/>
      <c r="AN21" s="1032"/>
      <c r="AO21" s="1032"/>
      <c r="AP21" s="1032"/>
      <c r="AS21" s="1014"/>
      <c r="AT21" s="1015"/>
      <c r="AU21" s="1015"/>
      <c r="AV21" s="1015"/>
      <c r="AW21" s="1015"/>
      <c r="AX21" s="1015"/>
      <c r="AY21" s="1015"/>
      <c r="AZ21" s="1015"/>
      <c r="BA21" s="1015"/>
      <c r="BB21" s="1015"/>
      <c r="BC21" s="1015"/>
      <c r="BD21" s="1015"/>
      <c r="BE21" s="1015"/>
      <c r="BF21" s="1015"/>
      <c r="BG21" s="1015"/>
      <c r="BH21" s="1016"/>
    </row>
    <row r="22" spans="2:60" ht="17.100000000000001" customHeight="1" thickBot="1">
      <c r="B22" s="1085"/>
      <c r="C22" s="1086"/>
      <c r="D22" s="1086"/>
      <c r="E22" s="1086"/>
      <c r="F22" s="1087"/>
      <c r="G22" s="1079"/>
      <c r="H22" s="1080"/>
      <c r="I22" s="1080"/>
      <c r="J22" s="1080"/>
      <c r="K22" s="1080"/>
      <c r="L22" s="1080"/>
      <c r="M22" s="1080"/>
      <c r="N22" s="1080"/>
      <c r="O22" s="1080"/>
      <c r="P22" s="1080"/>
      <c r="Q22" s="1080"/>
      <c r="R22" s="1080"/>
      <c r="S22" s="1080"/>
      <c r="T22" s="1081"/>
      <c r="U22" s="118"/>
      <c r="V22" s="122" t="str">
        <f>IFERROR(IF(L9="ベア加算なし","✓",""),"")</f>
        <v/>
      </c>
      <c r="W22" s="1054" t="s">
        <v>15</v>
      </c>
      <c r="X22" s="1030"/>
      <c r="Y22" s="1055"/>
      <c r="Z22" s="1056"/>
      <c r="AA22" s="1020"/>
      <c r="AB22" s="1021"/>
      <c r="AC22" s="120"/>
      <c r="AD22" s="1030" t="s">
        <v>15</v>
      </c>
      <c r="AE22" s="1030"/>
      <c r="AF22" s="1030"/>
      <c r="AG22" s="1030"/>
      <c r="AH22" s="1030"/>
      <c r="AI22" s="1020"/>
      <c r="AJ22" s="1021"/>
      <c r="AK22" s="121"/>
      <c r="AL22" s="1030" t="s">
        <v>15</v>
      </c>
      <c r="AM22" s="1030"/>
      <c r="AN22" s="1030"/>
      <c r="AO22" s="1030"/>
      <c r="AP22" s="1030"/>
      <c r="AS22" s="1017"/>
      <c r="AT22" s="1018"/>
      <c r="AU22" s="1018"/>
      <c r="AV22" s="1018"/>
      <c r="AW22" s="1018"/>
      <c r="AX22" s="1018"/>
      <c r="AY22" s="1018"/>
      <c r="AZ22" s="1018"/>
      <c r="BA22" s="1018"/>
      <c r="BB22" s="1018"/>
      <c r="BC22" s="1018"/>
      <c r="BD22" s="1018"/>
      <c r="BE22" s="1018"/>
      <c r="BF22" s="1018"/>
      <c r="BG22" s="1018"/>
      <c r="BH22" s="1019"/>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2" t="s">
        <v>2067</v>
      </c>
      <c r="C24" s="1083"/>
      <c r="D24" s="1083"/>
      <c r="E24" s="1083"/>
      <c r="F24" s="1084"/>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088" t="s">
        <v>2096</v>
      </c>
      <c r="X24" s="1089"/>
      <c r="Y24" s="1089"/>
      <c r="Z24" s="1090"/>
      <c r="AA24" s="1020" t="s">
        <v>12</v>
      </c>
      <c r="AB24" s="1021"/>
      <c r="AC24" s="120"/>
      <c r="AD24" s="1010" t="s">
        <v>14</v>
      </c>
      <c r="AE24" s="1010"/>
      <c r="AF24" s="1010"/>
      <c r="AG24" s="1010"/>
      <c r="AH24" s="1010"/>
      <c r="AI24" s="1020" t="s">
        <v>12</v>
      </c>
      <c r="AJ24" s="1021"/>
      <c r="AK24" s="120"/>
      <c r="AL24" s="1010" t="s">
        <v>14</v>
      </c>
      <c r="AM24" s="1010"/>
      <c r="AN24" s="1010"/>
      <c r="AO24" s="1010"/>
      <c r="AP24" s="1010"/>
      <c r="AS24" s="101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2"/>
      <c r="AU24" s="1012"/>
      <c r="AV24" s="1012"/>
      <c r="AW24" s="1012"/>
      <c r="AX24" s="1012"/>
      <c r="AY24" s="1012"/>
      <c r="AZ24" s="1012"/>
      <c r="BA24" s="1012"/>
      <c r="BB24" s="1012"/>
      <c r="BC24" s="1012"/>
      <c r="BD24" s="1012"/>
      <c r="BE24" s="1012"/>
      <c r="BF24" s="1012"/>
      <c r="BG24" s="1012"/>
      <c r="BH24" s="1013"/>
    </row>
    <row r="25" spans="2:60" ht="21">
      <c r="B25" s="1160"/>
      <c r="C25" s="1161"/>
      <c r="D25" s="1161"/>
      <c r="E25" s="1161"/>
      <c r="F25" s="1162"/>
      <c r="G25" s="1024"/>
      <c r="H25" s="1025"/>
      <c r="I25" s="1025"/>
      <c r="J25" s="1025"/>
      <c r="K25" s="1025"/>
      <c r="L25" s="1025"/>
      <c r="M25" s="1025"/>
      <c r="N25" s="1025"/>
      <c r="O25" s="1025"/>
      <c r="P25" s="1025"/>
      <c r="Q25" s="1025"/>
      <c r="R25" s="1025"/>
      <c r="S25" s="1025"/>
      <c r="T25" s="1095"/>
      <c r="U25" s="118"/>
      <c r="V25" s="438" t="str">
        <f>IFERROR(IF(B9="処遇加算Ⅲ","✓",""),"")</f>
        <v/>
      </c>
      <c r="W25" s="1088" t="s">
        <v>19</v>
      </c>
      <c r="X25" s="1089"/>
      <c r="Y25" s="1089"/>
      <c r="Z25" s="1090"/>
      <c r="AA25" s="1020"/>
      <c r="AB25" s="1021"/>
      <c r="AC25" s="120"/>
      <c r="AD25" s="1022" t="s">
        <v>17</v>
      </c>
      <c r="AE25" s="1022"/>
      <c r="AF25" s="1022"/>
      <c r="AG25" s="1022"/>
      <c r="AH25" s="1022"/>
      <c r="AI25" s="1020"/>
      <c r="AJ25" s="1021"/>
      <c r="AK25" s="121"/>
      <c r="AL25" s="1022" t="s">
        <v>17</v>
      </c>
      <c r="AM25" s="1022"/>
      <c r="AN25" s="1022"/>
      <c r="AO25" s="1022"/>
      <c r="AP25" s="1022"/>
      <c r="AS25" s="1014"/>
      <c r="AT25" s="1015"/>
      <c r="AU25" s="1015"/>
      <c r="AV25" s="1015"/>
      <c r="AW25" s="1015"/>
      <c r="AX25" s="1015"/>
      <c r="AY25" s="1015"/>
      <c r="AZ25" s="1015"/>
      <c r="BA25" s="1015"/>
      <c r="BB25" s="1015"/>
      <c r="BC25" s="1015"/>
      <c r="BD25" s="1015"/>
      <c r="BE25" s="1015"/>
      <c r="BF25" s="1015"/>
      <c r="BG25" s="1015"/>
      <c r="BH25" s="1016"/>
    </row>
    <row r="26" spans="2:60" ht="18" customHeight="1" thickBot="1">
      <c r="B26" s="1085"/>
      <c r="C26" s="1086"/>
      <c r="D26" s="1086"/>
      <c r="E26" s="1086"/>
      <c r="F26" s="1087"/>
      <c r="G26" s="1079"/>
      <c r="H26" s="1080"/>
      <c r="I26" s="1080"/>
      <c r="J26" s="1080"/>
      <c r="K26" s="1080"/>
      <c r="L26" s="1080"/>
      <c r="M26" s="1080"/>
      <c r="N26" s="1080"/>
      <c r="O26" s="1080"/>
      <c r="P26" s="1080"/>
      <c r="Q26" s="1080"/>
      <c r="R26" s="1080"/>
      <c r="S26" s="1080"/>
      <c r="T26" s="1081"/>
      <c r="U26" s="92"/>
      <c r="V26" s="438" t="str">
        <f>IFERROR(IF(B9="処遇加算なし","✓",""),"")</f>
        <v/>
      </c>
      <c r="W26" s="1088" t="s">
        <v>2097</v>
      </c>
      <c r="X26" s="1089"/>
      <c r="Y26" s="1089"/>
      <c r="Z26" s="1090"/>
      <c r="AA26" s="1020"/>
      <c r="AB26" s="1021"/>
      <c r="AC26" s="120"/>
      <c r="AD26" s="1010" t="s">
        <v>15</v>
      </c>
      <c r="AE26" s="1010"/>
      <c r="AF26" s="1010"/>
      <c r="AG26" s="1010"/>
      <c r="AH26" s="1010"/>
      <c r="AI26" s="1020"/>
      <c r="AJ26" s="1021"/>
      <c r="AK26" s="121"/>
      <c r="AL26" s="1010" t="s">
        <v>15</v>
      </c>
      <c r="AM26" s="1010"/>
      <c r="AN26" s="1010"/>
      <c r="AO26" s="1010"/>
      <c r="AP26" s="1010"/>
      <c r="AS26" s="1017"/>
      <c r="AT26" s="1018"/>
      <c r="AU26" s="1018"/>
      <c r="AV26" s="1018"/>
      <c r="AW26" s="1018"/>
      <c r="AX26" s="1018"/>
      <c r="AY26" s="1018"/>
      <c r="AZ26" s="1018"/>
      <c r="BA26" s="1018"/>
      <c r="BB26" s="1018"/>
      <c r="BC26" s="1018"/>
      <c r="BD26" s="1018"/>
      <c r="BE26" s="1018"/>
      <c r="BF26" s="1018"/>
      <c r="BG26" s="1018"/>
      <c r="BH26" s="1019"/>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2" t="s">
        <v>2068</v>
      </c>
      <c r="C28" s="1083"/>
      <c r="D28" s="1083"/>
      <c r="E28" s="1083"/>
      <c r="F28" s="1084"/>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088" t="s">
        <v>2096</v>
      </c>
      <c r="X28" s="1089"/>
      <c r="Y28" s="1089"/>
      <c r="Z28" s="1090"/>
      <c r="AA28" s="1020" t="s">
        <v>12</v>
      </c>
      <c r="AB28" s="1021"/>
      <c r="AC28" s="120"/>
      <c r="AD28" s="1010" t="s">
        <v>14</v>
      </c>
      <c r="AE28" s="1010"/>
      <c r="AF28" s="1010"/>
      <c r="AG28" s="1010"/>
      <c r="AH28" s="1010"/>
      <c r="AI28" s="1020" t="s">
        <v>12</v>
      </c>
      <c r="AJ28" s="1021"/>
      <c r="AK28" s="120"/>
      <c r="AL28" s="1010" t="s">
        <v>14</v>
      </c>
      <c r="AM28" s="1010"/>
      <c r="AN28" s="1010"/>
      <c r="AO28" s="1010"/>
      <c r="AP28" s="1010"/>
      <c r="AS28" s="101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2"/>
      <c r="AU28" s="1012"/>
      <c r="AV28" s="1012"/>
      <c r="AW28" s="1012"/>
      <c r="AX28" s="1012"/>
      <c r="AY28" s="1012"/>
      <c r="AZ28" s="1012"/>
      <c r="BA28" s="1012"/>
      <c r="BB28" s="1012"/>
      <c r="BC28" s="1012"/>
      <c r="BD28" s="1012"/>
      <c r="BE28" s="1012"/>
      <c r="BF28" s="1012"/>
      <c r="BG28" s="1012"/>
      <c r="BH28" s="1013"/>
    </row>
    <row r="29" spans="2:60" ht="21" customHeight="1">
      <c r="B29" s="1160"/>
      <c r="C29" s="1161"/>
      <c r="D29" s="1161"/>
      <c r="E29" s="1161"/>
      <c r="F29" s="1162"/>
      <c r="G29" s="1024"/>
      <c r="H29" s="1025"/>
      <c r="I29" s="1025"/>
      <c r="J29" s="1025"/>
      <c r="K29" s="1025"/>
      <c r="L29" s="1025"/>
      <c r="M29" s="1025"/>
      <c r="N29" s="1025"/>
      <c r="O29" s="1025"/>
      <c r="P29" s="1025"/>
      <c r="Q29" s="1025"/>
      <c r="R29" s="1025"/>
      <c r="S29" s="1025"/>
      <c r="T29" s="1095"/>
      <c r="U29" s="118"/>
      <c r="V29" s="438" t="str">
        <f>IFERROR(IF(B9="処遇加算Ⅲ","✓",""),"")</f>
        <v/>
      </c>
      <c r="W29" s="1088" t="s">
        <v>19</v>
      </c>
      <c r="X29" s="1089"/>
      <c r="Y29" s="1089"/>
      <c r="Z29" s="1090"/>
      <c r="AA29" s="1020"/>
      <c r="AB29" s="1021"/>
      <c r="AC29" s="120"/>
      <c r="AD29" s="1022" t="s">
        <v>17</v>
      </c>
      <c r="AE29" s="1022"/>
      <c r="AF29" s="1022"/>
      <c r="AG29" s="1022"/>
      <c r="AH29" s="1022"/>
      <c r="AI29" s="1020"/>
      <c r="AJ29" s="1021"/>
      <c r="AK29" s="121"/>
      <c r="AL29" s="1022" t="s">
        <v>17</v>
      </c>
      <c r="AM29" s="1022"/>
      <c r="AN29" s="1022"/>
      <c r="AO29" s="1022"/>
      <c r="AP29" s="1022"/>
      <c r="AS29" s="1014"/>
      <c r="AT29" s="1015"/>
      <c r="AU29" s="1015"/>
      <c r="AV29" s="1015"/>
      <c r="AW29" s="1015"/>
      <c r="AX29" s="1015"/>
      <c r="AY29" s="1015"/>
      <c r="AZ29" s="1015"/>
      <c r="BA29" s="1015"/>
      <c r="BB29" s="1015"/>
      <c r="BC29" s="1015"/>
      <c r="BD29" s="1015"/>
      <c r="BE29" s="1015"/>
      <c r="BF29" s="1015"/>
      <c r="BG29" s="1015"/>
      <c r="BH29" s="1016"/>
    </row>
    <row r="30" spans="2:60" ht="18" customHeight="1" thickBot="1">
      <c r="B30" s="1085"/>
      <c r="C30" s="1086"/>
      <c r="D30" s="1086"/>
      <c r="E30" s="1086"/>
      <c r="F30" s="1087"/>
      <c r="G30" s="1079"/>
      <c r="H30" s="1080"/>
      <c r="I30" s="1080"/>
      <c r="J30" s="1080"/>
      <c r="K30" s="1080"/>
      <c r="L30" s="1080"/>
      <c r="M30" s="1080"/>
      <c r="N30" s="1080"/>
      <c r="O30" s="1080"/>
      <c r="P30" s="1080"/>
      <c r="Q30" s="1080"/>
      <c r="R30" s="1080"/>
      <c r="S30" s="1080"/>
      <c r="T30" s="1081"/>
      <c r="U30" s="92"/>
      <c r="V30" s="438" t="str">
        <f>IFERROR(IF(B9="処遇加算なし","✓",""),"")</f>
        <v/>
      </c>
      <c r="W30" s="1088" t="s">
        <v>2097</v>
      </c>
      <c r="X30" s="1089"/>
      <c r="Y30" s="1089"/>
      <c r="Z30" s="1090"/>
      <c r="AA30" s="1020"/>
      <c r="AB30" s="1021"/>
      <c r="AC30" s="120"/>
      <c r="AD30" s="1010" t="s">
        <v>15</v>
      </c>
      <c r="AE30" s="1010"/>
      <c r="AF30" s="1010"/>
      <c r="AG30" s="1010"/>
      <c r="AH30" s="1010"/>
      <c r="AI30" s="1020"/>
      <c r="AJ30" s="1021"/>
      <c r="AK30" s="121"/>
      <c r="AL30" s="1010" t="s">
        <v>15</v>
      </c>
      <c r="AM30" s="1010"/>
      <c r="AN30" s="1010"/>
      <c r="AO30" s="1010"/>
      <c r="AP30" s="1010"/>
      <c r="AS30" s="1017"/>
      <c r="AT30" s="1018"/>
      <c r="AU30" s="1018"/>
      <c r="AV30" s="1018"/>
      <c r="AW30" s="1018"/>
      <c r="AX30" s="1018"/>
      <c r="AY30" s="1018"/>
      <c r="AZ30" s="1018"/>
      <c r="BA30" s="1018"/>
      <c r="BB30" s="1018"/>
      <c r="BC30" s="1018"/>
      <c r="BD30" s="1018"/>
      <c r="BE30" s="1018"/>
      <c r="BF30" s="1018"/>
      <c r="BG30" s="1018"/>
      <c r="BH30" s="1019"/>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6" t="s">
        <v>2069</v>
      </c>
      <c r="C32" s="1136"/>
      <c r="D32" s="1136"/>
      <c r="E32" s="1136"/>
      <c r="F32" s="1136"/>
      <c r="G32" s="1076" t="s">
        <v>2322</v>
      </c>
      <c r="H32" s="1077"/>
      <c r="I32" s="1077"/>
      <c r="J32" s="1077"/>
      <c r="K32" s="1077"/>
      <c r="L32" s="1077"/>
      <c r="M32" s="1077"/>
      <c r="N32" s="1077"/>
      <c r="O32" s="1077"/>
      <c r="P32" s="1077"/>
      <c r="Q32" s="1077"/>
      <c r="R32" s="1077"/>
      <c r="S32" s="1077"/>
      <c r="T32" s="1078"/>
      <c r="U32" s="118"/>
      <c r="V32" s="438" t="str">
        <f>IFERROR(IF(B9="処遇加算Ⅰ","✓",""),"")</f>
        <v/>
      </c>
      <c r="W32" s="1054" t="s">
        <v>14</v>
      </c>
      <c r="X32" s="1055"/>
      <c r="Y32" s="1055"/>
      <c r="Z32" s="1056"/>
      <c r="AA32" s="1031" t="s">
        <v>12</v>
      </c>
      <c r="AB32" s="1021"/>
      <c r="AC32" s="120"/>
      <c r="AD32" s="1010" t="s">
        <v>14</v>
      </c>
      <c r="AE32" s="1010"/>
      <c r="AF32" s="1010"/>
      <c r="AG32" s="1010"/>
      <c r="AH32" s="1010"/>
      <c r="AI32" s="1031" t="s">
        <v>12</v>
      </c>
      <c r="AJ32" s="1021"/>
      <c r="AK32" s="120"/>
      <c r="AL32" s="1010" t="s">
        <v>14</v>
      </c>
      <c r="AM32" s="1010"/>
      <c r="AN32" s="1010"/>
      <c r="AO32" s="1010"/>
      <c r="AP32" s="1010"/>
      <c r="AS32" s="101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2"/>
      <c r="AU32" s="1012"/>
      <c r="AV32" s="1012"/>
      <c r="AW32" s="1012"/>
      <c r="AX32" s="1012"/>
      <c r="AY32" s="1012"/>
      <c r="AZ32" s="1012"/>
      <c r="BA32" s="1012"/>
      <c r="BB32" s="1012"/>
      <c r="BC32" s="1012"/>
      <c r="BD32" s="1012"/>
      <c r="BE32" s="1012"/>
      <c r="BF32" s="1012"/>
      <c r="BG32" s="1012"/>
      <c r="BH32" s="1013"/>
    </row>
    <row r="33" spans="2:82" ht="21" customHeight="1">
      <c r="B33" s="1136"/>
      <c r="C33" s="1136"/>
      <c r="D33" s="1136"/>
      <c r="E33" s="1136"/>
      <c r="F33" s="1136"/>
      <c r="G33" s="1024"/>
      <c r="H33" s="1025"/>
      <c r="I33" s="1025"/>
      <c r="J33" s="1025"/>
      <c r="K33" s="1025"/>
      <c r="L33" s="1025"/>
      <c r="M33" s="1025"/>
      <c r="N33" s="1025"/>
      <c r="O33" s="1025"/>
      <c r="P33" s="1025"/>
      <c r="Q33" s="1025"/>
      <c r="R33" s="1025"/>
      <c r="S33" s="1025"/>
      <c r="T33" s="1095"/>
      <c r="U33" s="118"/>
      <c r="V33" s="438" t="str">
        <f>IFERROR(IF(AND(B9&lt;&gt;"",B9&lt;&gt;"処遇加算Ⅰ"),"✓",""),"")</f>
        <v/>
      </c>
      <c r="W33" s="1054" t="s">
        <v>15</v>
      </c>
      <c r="X33" s="1055"/>
      <c r="Y33" s="1055"/>
      <c r="Z33" s="1056"/>
      <c r="AA33" s="1031"/>
      <c r="AB33" s="1021"/>
      <c r="AC33" s="120"/>
      <c r="AD33" s="1057" t="s">
        <v>17</v>
      </c>
      <c r="AE33" s="1057"/>
      <c r="AF33" s="1057"/>
      <c r="AG33" s="1057"/>
      <c r="AH33" s="1057"/>
      <c r="AI33" s="1031"/>
      <c r="AJ33" s="1021"/>
      <c r="AK33" s="130"/>
      <c r="AL33" s="1022" t="s">
        <v>17</v>
      </c>
      <c r="AM33" s="1022"/>
      <c r="AN33" s="1022"/>
      <c r="AO33" s="1022"/>
      <c r="AP33" s="1022"/>
      <c r="AS33" s="1014"/>
      <c r="AT33" s="1015"/>
      <c r="AU33" s="1015"/>
      <c r="AV33" s="1015"/>
      <c r="AW33" s="1015"/>
      <c r="AX33" s="1015"/>
      <c r="AY33" s="1015"/>
      <c r="AZ33" s="1015"/>
      <c r="BA33" s="1015"/>
      <c r="BB33" s="1015"/>
      <c r="BC33" s="1015"/>
      <c r="BD33" s="1015"/>
      <c r="BE33" s="1015"/>
      <c r="BF33" s="1015"/>
      <c r="BG33" s="1015"/>
      <c r="BH33" s="1016"/>
    </row>
    <row r="34" spans="2:82" ht="18.75" customHeight="1" thickBot="1">
      <c r="B34" s="1136"/>
      <c r="C34" s="1136"/>
      <c r="D34" s="1136"/>
      <c r="E34" s="1136"/>
      <c r="F34" s="1136"/>
      <c r="G34" s="1079"/>
      <c r="H34" s="1080"/>
      <c r="I34" s="1080"/>
      <c r="J34" s="1080"/>
      <c r="K34" s="1080"/>
      <c r="L34" s="1080"/>
      <c r="M34" s="1080"/>
      <c r="N34" s="1080"/>
      <c r="O34" s="1080"/>
      <c r="P34" s="1080"/>
      <c r="Q34" s="1080"/>
      <c r="R34" s="1080"/>
      <c r="S34" s="1080"/>
      <c r="T34" s="1081"/>
      <c r="U34" s="92"/>
      <c r="V34" s="125"/>
      <c r="W34" s="97"/>
      <c r="X34" s="97"/>
      <c r="Y34" s="97"/>
      <c r="Z34" s="97"/>
      <c r="AA34" s="1031"/>
      <c r="AB34" s="1021"/>
      <c r="AC34" s="120"/>
      <c r="AD34" s="1030" t="s">
        <v>15</v>
      </c>
      <c r="AE34" s="1030"/>
      <c r="AF34" s="1030"/>
      <c r="AG34" s="1030"/>
      <c r="AH34" s="1030"/>
      <c r="AI34" s="1031"/>
      <c r="AJ34" s="1021"/>
      <c r="AK34" s="120"/>
      <c r="AL34" s="1030" t="s">
        <v>15</v>
      </c>
      <c r="AM34" s="1030"/>
      <c r="AN34" s="1030"/>
      <c r="AO34" s="1030"/>
      <c r="AP34" s="1030"/>
      <c r="AS34" s="1017"/>
      <c r="AT34" s="1018"/>
      <c r="AU34" s="1018"/>
      <c r="AV34" s="1018"/>
      <c r="AW34" s="1018"/>
      <c r="AX34" s="1018"/>
      <c r="AY34" s="1018"/>
      <c r="AZ34" s="1018"/>
      <c r="BA34" s="1018"/>
      <c r="BB34" s="1018"/>
      <c r="BC34" s="1018"/>
      <c r="BD34" s="1018"/>
      <c r="BE34" s="1018"/>
      <c r="BF34" s="1018"/>
      <c r="BG34" s="1018"/>
      <c r="BH34" s="1019"/>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6" t="s">
        <v>2070</v>
      </c>
      <c r="C36" s="1136"/>
      <c r="D36" s="1136"/>
      <c r="E36" s="1136"/>
      <c r="F36" s="1136"/>
      <c r="G36" s="1106" t="s">
        <v>2323</v>
      </c>
      <c r="H36" s="1107"/>
      <c r="I36" s="1107"/>
      <c r="J36" s="1107"/>
      <c r="K36" s="1107"/>
      <c r="L36" s="1107"/>
      <c r="M36" s="1107"/>
      <c r="N36" s="1107"/>
      <c r="O36" s="1107"/>
      <c r="P36" s="1107"/>
      <c r="Q36" s="1107"/>
      <c r="R36" s="1107"/>
      <c r="S36" s="1107"/>
      <c r="T36" s="1108"/>
      <c r="U36" s="118"/>
      <c r="V36" s="438" t="str">
        <f>IFERROR(IF(OR(G9="特定加算Ⅰ",G9="特定加算Ⅱ"),"✓",""),"")</f>
        <v/>
      </c>
      <c r="W36" s="1054" t="s">
        <v>14</v>
      </c>
      <c r="X36" s="1055"/>
      <c r="Y36" s="1055"/>
      <c r="Z36" s="1056"/>
      <c r="AA36" s="1020" t="s">
        <v>12</v>
      </c>
      <c r="AB36" s="1021"/>
      <c r="AC36" s="120"/>
      <c r="AD36" s="1030" t="s">
        <v>14</v>
      </c>
      <c r="AE36" s="1030"/>
      <c r="AF36" s="1030"/>
      <c r="AG36" s="1030"/>
      <c r="AH36" s="1030"/>
      <c r="AI36" s="1020" t="s">
        <v>12</v>
      </c>
      <c r="AJ36" s="1021"/>
      <c r="AK36" s="120"/>
      <c r="AL36" s="1030" t="s">
        <v>14</v>
      </c>
      <c r="AM36" s="1030"/>
      <c r="AN36" s="1030"/>
      <c r="AO36" s="1030"/>
      <c r="AP36" s="1030"/>
      <c r="AS36" s="101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2"/>
      <c r="AU36" s="1012"/>
      <c r="AV36" s="1012"/>
      <c r="AW36" s="1012"/>
      <c r="AX36" s="1012"/>
      <c r="AY36" s="1012"/>
      <c r="AZ36" s="1012"/>
      <c r="BA36" s="1012"/>
      <c r="BB36" s="1012"/>
      <c r="BC36" s="1012"/>
      <c r="BD36" s="1012"/>
      <c r="BE36" s="1012"/>
      <c r="BF36" s="1012"/>
      <c r="BG36" s="1012"/>
      <c r="BH36" s="1013"/>
    </row>
    <row r="37" spans="2:82" ht="21" customHeight="1">
      <c r="B37" s="1136"/>
      <c r="C37" s="1136"/>
      <c r="D37" s="1136"/>
      <c r="E37" s="1136"/>
      <c r="F37" s="1136"/>
      <c r="G37" s="1109"/>
      <c r="H37" s="1110"/>
      <c r="I37" s="1110"/>
      <c r="J37" s="1110"/>
      <c r="K37" s="1110"/>
      <c r="L37" s="1110"/>
      <c r="M37" s="1110"/>
      <c r="N37" s="1110"/>
      <c r="O37" s="1110"/>
      <c r="P37" s="1110"/>
      <c r="Q37" s="1110"/>
      <c r="R37" s="1110"/>
      <c r="S37" s="1110"/>
      <c r="T37" s="1111"/>
      <c r="U37" s="118"/>
      <c r="V37" s="438" t="str">
        <f>IFERROR(IF(G9="特定加算なし","✓",""),"")</f>
        <v/>
      </c>
      <c r="W37" s="1054" t="s">
        <v>15</v>
      </c>
      <c r="X37" s="1055"/>
      <c r="Y37" s="1055"/>
      <c r="Z37" s="1056"/>
      <c r="AA37" s="1020"/>
      <c r="AB37" s="1021"/>
      <c r="AC37" s="1046" t="s">
        <v>2175</v>
      </c>
      <c r="AD37" s="1047"/>
      <c r="AE37" s="1047"/>
      <c r="AF37" s="1047"/>
      <c r="AG37" s="1048"/>
      <c r="AH37" s="1049"/>
      <c r="AI37" s="1020"/>
      <c r="AJ37" s="1021"/>
      <c r="AK37" s="1046" t="s">
        <v>2175</v>
      </c>
      <c r="AL37" s="1047"/>
      <c r="AM37" s="1047"/>
      <c r="AN37" s="1047"/>
      <c r="AO37" s="1048"/>
      <c r="AP37" s="1049"/>
      <c r="AS37" s="1014"/>
      <c r="AT37" s="1015"/>
      <c r="AU37" s="1015"/>
      <c r="AV37" s="1015"/>
      <c r="AW37" s="1015"/>
      <c r="AX37" s="1015"/>
      <c r="AY37" s="1015"/>
      <c r="AZ37" s="1015"/>
      <c r="BA37" s="1015"/>
      <c r="BB37" s="1015"/>
      <c r="BC37" s="1015"/>
      <c r="BD37" s="1015"/>
      <c r="BE37" s="1015"/>
      <c r="BF37" s="1015"/>
      <c r="BG37" s="1015"/>
      <c r="BH37" s="1016"/>
    </row>
    <row r="38" spans="2:82" ht="17.100000000000001" customHeight="1" thickBot="1">
      <c r="B38" s="1136"/>
      <c r="C38" s="1136"/>
      <c r="D38" s="1136"/>
      <c r="E38" s="1136"/>
      <c r="F38" s="1136"/>
      <c r="G38" s="1112"/>
      <c r="H38" s="1113"/>
      <c r="I38" s="1113"/>
      <c r="J38" s="1113"/>
      <c r="K38" s="1113"/>
      <c r="L38" s="1113"/>
      <c r="M38" s="1113"/>
      <c r="N38" s="1113"/>
      <c r="O38" s="1113"/>
      <c r="P38" s="1113"/>
      <c r="Q38" s="1113"/>
      <c r="R38" s="1113"/>
      <c r="S38" s="1113"/>
      <c r="T38" s="1114"/>
      <c r="U38" s="118"/>
      <c r="Z38" s="133"/>
      <c r="AA38" s="1031"/>
      <c r="AB38" s="1021"/>
      <c r="AC38" s="120"/>
      <c r="AD38" s="1030" t="s">
        <v>15</v>
      </c>
      <c r="AE38" s="1030"/>
      <c r="AF38" s="1030"/>
      <c r="AG38" s="1030"/>
      <c r="AH38" s="1030"/>
      <c r="AI38" s="1020"/>
      <c r="AJ38" s="1021"/>
      <c r="AK38" s="120"/>
      <c r="AL38" s="1030" t="s">
        <v>15</v>
      </c>
      <c r="AM38" s="1030"/>
      <c r="AN38" s="1030"/>
      <c r="AO38" s="1030"/>
      <c r="AP38" s="1030"/>
      <c r="AS38" s="1017"/>
      <c r="AT38" s="1018"/>
      <c r="AU38" s="1018"/>
      <c r="AV38" s="1018"/>
      <c r="AW38" s="1018"/>
      <c r="AX38" s="1018"/>
      <c r="AY38" s="1018"/>
      <c r="AZ38" s="1018"/>
      <c r="BA38" s="1018"/>
      <c r="BB38" s="1018"/>
      <c r="BC38" s="1018"/>
      <c r="BD38" s="1018"/>
      <c r="BE38" s="1018"/>
      <c r="BF38" s="1018"/>
      <c r="BG38" s="1018"/>
      <c r="BH38" s="1019"/>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6" t="s">
        <v>2071</v>
      </c>
      <c r="C40" s="1136"/>
      <c r="D40" s="1136"/>
      <c r="E40" s="1136"/>
      <c r="F40" s="1136"/>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4" t="s">
        <v>14</v>
      </c>
      <c r="X40" s="1055"/>
      <c r="Y40" s="1055"/>
      <c r="Z40" s="1056"/>
      <c r="AA40" s="1020" t="s">
        <v>12</v>
      </c>
      <c r="AB40" s="1021"/>
      <c r="AC40" s="120"/>
      <c r="AD40" s="1030" t="s">
        <v>14</v>
      </c>
      <c r="AE40" s="1030"/>
      <c r="AF40" s="1030"/>
      <c r="AG40" s="1030"/>
      <c r="AH40" s="1030"/>
      <c r="AI40" s="1020" t="s">
        <v>12</v>
      </c>
      <c r="AJ40" s="1021"/>
      <c r="AK40" s="120"/>
      <c r="AL40" s="1030" t="s">
        <v>14</v>
      </c>
      <c r="AM40" s="1030"/>
      <c r="AN40" s="1030"/>
      <c r="AO40" s="1030"/>
      <c r="AP40" s="1030"/>
      <c r="AS40" s="101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2"/>
      <c r="AU40" s="1012"/>
      <c r="AV40" s="1012"/>
      <c r="AW40" s="1012"/>
      <c r="AX40" s="1012"/>
      <c r="AY40" s="1012"/>
      <c r="AZ40" s="1012"/>
      <c r="BA40" s="1012"/>
      <c r="BB40" s="1012"/>
      <c r="BC40" s="1012"/>
      <c r="BD40" s="1012"/>
      <c r="BE40" s="1012"/>
      <c r="BF40" s="1012"/>
      <c r="BG40" s="1012"/>
      <c r="BH40" s="1013"/>
    </row>
    <row r="41" spans="2:82" ht="22.5" customHeight="1">
      <c r="B41" s="1136"/>
      <c r="C41" s="1136"/>
      <c r="D41" s="1136"/>
      <c r="E41" s="1136"/>
      <c r="F41" s="1136"/>
      <c r="G41" s="1024"/>
      <c r="H41" s="1025"/>
      <c r="I41" s="1025"/>
      <c r="J41" s="1025"/>
      <c r="K41" s="1025"/>
      <c r="L41" s="1025"/>
      <c r="M41" s="1025"/>
      <c r="N41" s="1025"/>
      <c r="O41" s="1025"/>
      <c r="P41" s="1025"/>
      <c r="Q41" s="1025"/>
      <c r="R41" s="1025"/>
      <c r="S41" s="1025"/>
      <c r="T41" s="1095"/>
      <c r="U41" s="92"/>
      <c r="V41" s="438" t="str">
        <f>IFERROR(IF(OR(G9="特定加算Ⅱ",G9="特定加算なし"),"✓",""),"")</f>
        <v/>
      </c>
      <c r="W41" s="1054" t="s">
        <v>15</v>
      </c>
      <c r="X41" s="1055"/>
      <c r="Y41" s="1055"/>
      <c r="Z41" s="1056"/>
      <c r="AA41" s="1020"/>
      <c r="AB41" s="1021"/>
      <c r="AC41" s="134" t="s">
        <v>82</v>
      </c>
      <c r="AD41" s="1051"/>
      <c r="AE41" s="1052"/>
      <c r="AF41" s="1052"/>
      <c r="AG41" s="1052"/>
      <c r="AH41" s="1053"/>
      <c r="AI41" s="1020"/>
      <c r="AJ41" s="1021"/>
      <c r="AK41" s="134" t="s">
        <v>82</v>
      </c>
      <c r="AL41" s="1051"/>
      <c r="AM41" s="1052"/>
      <c r="AN41" s="1052"/>
      <c r="AO41" s="1052"/>
      <c r="AP41" s="1053"/>
      <c r="AS41" s="1014"/>
      <c r="AT41" s="1015"/>
      <c r="AU41" s="1015"/>
      <c r="AV41" s="1015"/>
      <c r="AW41" s="1015"/>
      <c r="AX41" s="1015"/>
      <c r="AY41" s="1015"/>
      <c r="AZ41" s="1015"/>
      <c r="BA41" s="1015"/>
      <c r="BB41" s="1015"/>
      <c r="BC41" s="1015"/>
      <c r="BD41" s="1015"/>
      <c r="BE41" s="1015"/>
      <c r="BF41" s="1015"/>
      <c r="BG41" s="1015"/>
      <c r="BH41" s="1016"/>
    </row>
    <row r="42" spans="2:82" ht="17.100000000000001" customHeight="1" thickBot="1">
      <c r="B42" s="1136"/>
      <c r="C42" s="1136"/>
      <c r="D42" s="1136"/>
      <c r="E42" s="1136"/>
      <c r="F42" s="1136"/>
      <c r="G42" s="1079"/>
      <c r="H42" s="1080"/>
      <c r="I42" s="1080"/>
      <c r="J42" s="1080"/>
      <c r="K42" s="1080"/>
      <c r="L42" s="1080"/>
      <c r="M42" s="1080"/>
      <c r="N42" s="1080"/>
      <c r="O42" s="1080"/>
      <c r="P42" s="1080"/>
      <c r="Q42" s="1080"/>
      <c r="R42" s="1080"/>
      <c r="S42" s="1080"/>
      <c r="T42" s="1081"/>
      <c r="U42" s="92"/>
      <c r="V42" s="85"/>
      <c r="W42" s="135"/>
      <c r="X42" s="135"/>
      <c r="Y42" s="135"/>
      <c r="Z42" s="135"/>
      <c r="AA42" s="435"/>
      <c r="AB42" s="435"/>
      <c r="AC42" s="136"/>
      <c r="AD42" s="1030" t="s">
        <v>15</v>
      </c>
      <c r="AE42" s="1030"/>
      <c r="AF42" s="1030"/>
      <c r="AG42" s="1030"/>
      <c r="AH42" s="1030"/>
      <c r="AI42" s="435"/>
      <c r="AJ42" s="435"/>
      <c r="AK42" s="136"/>
      <c r="AL42" s="1030" t="s">
        <v>15</v>
      </c>
      <c r="AM42" s="1030"/>
      <c r="AN42" s="1030"/>
      <c r="AO42" s="1030"/>
      <c r="AP42" s="1030"/>
      <c r="AS42" s="1017"/>
      <c r="AT42" s="1018"/>
      <c r="AU42" s="1018"/>
      <c r="AV42" s="1018"/>
      <c r="AW42" s="1018"/>
      <c r="AX42" s="1018"/>
      <c r="AY42" s="1018"/>
      <c r="AZ42" s="1018"/>
      <c r="BA42" s="1018"/>
      <c r="BB42" s="1018"/>
      <c r="BC42" s="1018"/>
      <c r="BD42" s="1018"/>
      <c r="BE42" s="1018"/>
      <c r="BF42" s="1018"/>
      <c r="BG42" s="1018"/>
      <c r="BH42" s="1019"/>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6" t="s">
        <v>2072</v>
      </c>
      <c r="C44" s="1136"/>
      <c r="D44" s="1136"/>
      <c r="E44" s="1136"/>
      <c r="F44" s="1136"/>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4" t="s">
        <v>14</v>
      </c>
      <c r="X44" s="1055"/>
      <c r="Y44" s="1055"/>
      <c r="Z44" s="1056"/>
      <c r="AA44" s="1020" t="s">
        <v>12</v>
      </c>
      <c r="AB44" s="1021"/>
      <c r="AC44" s="120"/>
      <c r="AD44" s="1030" t="s">
        <v>14</v>
      </c>
      <c r="AE44" s="1030"/>
      <c r="AF44" s="1030"/>
      <c r="AG44" s="1030"/>
      <c r="AH44" s="1030"/>
      <c r="AI44" s="1020" t="s">
        <v>12</v>
      </c>
      <c r="AJ44" s="1021"/>
      <c r="AK44" s="120"/>
      <c r="AL44" s="1030" t="s">
        <v>14</v>
      </c>
      <c r="AM44" s="1030"/>
      <c r="AN44" s="1030"/>
      <c r="AO44" s="1030"/>
      <c r="AP44" s="1030"/>
      <c r="AS44" s="1011" t="str">
        <f>IFERROR(IF(AS63="○","！R5年度に満たしていた要件を満たさない計画になっている。",IF(OR(AH63=2,AP63=2),VLOOKUP(AS1,【参考】数式用2!E6:S23,15,FALSE),"")),"")</f>
        <v/>
      </c>
      <c r="AT44" s="1012"/>
      <c r="AU44" s="1012"/>
      <c r="AV44" s="1012"/>
      <c r="AW44" s="1012"/>
      <c r="AX44" s="1012"/>
      <c r="AY44" s="1012"/>
      <c r="AZ44" s="1012"/>
      <c r="BA44" s="1012"/>
      <c r="BB44" s="1012"/>
      <c r="BC44" s="1012"/>
      <c r="BD44" s="1012"/>
      <c r="BE44" s="1012"/>
      <c r="BF44" s="1012"/>
      <c r="BG44" s="1012"/>
      <c r="BH44" s="1013"/>
    </row>
    <row r="45" spans="2:82" ht="17.100000000000001" customHeight="1" thickBot="1">
      <c r="B45" s="1136"/>
      <c r="C45" s="1136"/>
      <c r="D45" s="1136"/>
      <c r="E45" s="1136"/>
      <c r="F45" s="1136"/>
      <c r="G45" s="1079"/>
      <c r="H45" s="1080"/>
      <c r="I45" s="1080"/>
      <c r="J45" s="1080"/>
      <c r="K45" s="1080"/>
      <c r="L45" s="1080"/>
      <c r="M45" s="1080"/>
      <c r="N45" s="1080"/>
      <c r="O45" s="1080"/>
      <c r="P45" s="1080"/>
      <c r="Q45" s="1080"/>
      <c r="R45" s="1080"/>
      <c r="S45" s="1080"/>
      <c r="T45" s="1081"/>
      <c r="U45" s="118"/>
      <c r="V45" s="438" t="str">
        <f>IFERROR(IF(G9="特定加算なし","✓",""),"")</f>
        <v/>
      </c>
      <c r="W45" s="1054" t="s">
        <v>15</v>
      </c>
      <c r="X45" s="1055"/>
      <c r="Y45" s="1055"/>
      <c r="Z45" s="1056"/>
      <c r="AA45" s="1020"/>
      <c r="AB45" s="1021"/>
      <c r="AC45" s="120"/>
      <c r="AD45" s="1030" t="s">
        <v>15</v>
      </c>
      <c r="AE45" s="1030"/>
      <c r="AF45" s="1030"/>
      <c r="AG45" s="1030"/>
      <c r="AH45" s="1030"/>
      <c r="AI45" s="1020"/>
      <c r="AJ45" s="1021"/>
      <c r="AK45" s="120"/>
      <c r="AL45" s="1030" t="s">
        <v>15</v>
      </c>
      <c r="AM45" s="1030"/>
      <c r="AN45" s="1030"/>
      <c r="AO45" s="1030"/>
      <c r="AP45" s="1030"/>
      <c r="AS45" s="1017"/>
      <c r="AT45" s="1018"/>
      <c r="AU45" s="1018"/>
      <c r="AV45" s="1018"/>
      <c r="AW45" s="1018"/>
      <c r="AX45" s="1018"/>
      <c r="AY45" s="1018"/>
      <c r="AZ45" s="1018"/>
      <c r="BA45" s="1018"/>
      <c r="BB45" s="1018"/>
      <c r="BC45" s="1018"/>
      <c r="BD45" s="1018"/>
      <c r="BE45" s="1018"/>
      <c r="BF45" s="1018"/>
      <c r="BG45" s="1018"/>
      <c r="BH45" s="1019"/>
      <c r="BO45" s="138"/>
    </row>
    <row r="46" spans="2:82" ht="6.75" customHeight="1">
      <c r="B46" s="124"/>
      <c r="AJ46" s="139"/>
      <c r="AK46" s="139"/>
      <c r="AL46" s="139"/>
      <c r="AM46" s="139"/>
      <c r="AN46" s="139"/>
      <c r="AO46" s="139"/>
      <c r="AP46" s="139"/>
    </row>
    <row r="47" spans="2:82" ht="21" customHeight="1">
      <c r="B47" s="1091" t="s">
        <v>2136</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3"/>
      <c r="C48" s="1134"/>
      <c r="D48" s="1134"/>
      <c r="E48" s="1134"/>
      <c r="F48" s="1135"/>
      <c r="G48" s="1122" t="str">
        <f>IF(F15=4,"R6.4～R6.5",IF(F15=5,"R6.5",""))</f>
        <v>R6.4～R6.5</v>
      </c>
      <c r="H48" s="1123"/>
      <c r="I48" s="1123"/>
      <c r="J48" s="1123"/>
      <c r="K48" s="1123"/>
      <c r="L48" s="1123"/>
      <c r="M48" s="1123"/>
      <c r="N48" s="1123"/>
      <c r="O48" s="1123"/>
      <c r="P48" s="1123"/>
      <c r="Q48" s="1123"/>
      <c r="R48" s="1123"/>
      <c r="S48" s="1123"/>
      <c r="T48" s="1123"/>
      <c r="U48" s="1123"/>
      <c r="V48" s="1123"/>
      <c r="W48" s="1123"/>
      <c r="X48" s="1123"/>
      <c r="Y48" s="1123"/>
      <c r="Z48" s="1124"/>
      <c r="AA48" s="1020" t="s">
        <v>12</v>
      </c>
      <c r="AB48" s="1021"/>
      <c r="AC48" s="1185" t="str">
        <f>IF(OR(F15=4,F15=5),"R6.6","R"&amp;D15&amp;"."&amp;F15)&amp;"～R"&amp;K15&amp;"."&amp;M15</f>
        <v>R6.6～R7.3</v>
      </c>
      <c r="AD48" s="1185"/>
      <c r="AE48" s="1185"/>
      <c r="AF48" s="1185"/>
      <c r="AG48" s="1185"/>
      <c r="AH48" s="1185"/>
      <c r="AS48" s="1040" t="str">
        <f>IFERROR(IF(AND(OR(AP58=1,AP58=2),OR(AP59=1,AP59=2),OR(AP60=1,AP60=2)),"処遇加算Ⅰ",IF(AND(OR(AP58=1,AP58=2),OR(AP59=1,AP59=2),OR(AP60=0,AP60=3)),"処遇加算Ⅱ",IF(OR(OR(AP58=1,AP58=2),OR(AP59=1,AP59=2)),"処遇加算Ⅲ",""))),"")</f>
        <v/>
      </c>
      <c r="AT48" s="1040"/>
      <c r="AU48" s="1040"/>
      <c r="AV48" s="1040"/>
      <c r="AW48" s="1040" t="str">
        <f>IFERROR(IF(AND(AP61=1,AP62=1,AP63=1),"特定加算Ⅰ",IF(AND(AP61=1,AP62=2,AP63=1),"特定加算Ⅱ",IF(OR(AP61=2,AP62=2,AP63=2),"特定加算なし",""))),"")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25" t="s">
        <v>2015</v>
      </c>
      <c r="C49" s="1126"/>
      <c r="D49" s="1126"/>
      <c r="E49" s="1126"/>
      <c r="F49" s="1127"/>
      <c r="G49" s="1186" t="str">
        <f>IFERROR(IF(AND(OR(AH58=1,AH58=2),OR(AH59=1,AH59=2),OR(AH60=1,AH60=2)),"処遇加算Ⅰ",IF(AND(OR(AH58=1,AH58=2),OR(AH59=1,AH59=2),OR(AH60=0,AH60=3)),"処遇加算Ⅱ",IF(OR(OR(AH58=1,AH58=2),OR(AH59=1,AH59=2)),"処遇加算Ⅲ",""))),"")</f>
        <v/>
      </c>
      <c r="H49" s="1164"/>
      <c r="I49" s="1164"/>
      <c r="J49" s="1164"/>
      <c r="K49" s="1187"/>
      <c r="L49" s="1192" t="str">
        <f>IFERROR(IF(G9="","",IF(AND(AH61=1,AH62=1,AH63=1),"特定加算Ⅰ",IF(AND(AH61=1,AH62=2,AH63=1),"特定加算Ⅱ",IF(OR(AH61=2,AH62=2,AH63=2),"特定加算なし","")))),"")</f>
        <v/>
      </c>
      <c r="M49" s="1193"/>
      <c r="N49" s="1193"/>
      <c r="O49" s="1193"/>
      <c r="P49" s="1194"/>
      <c r="Q49" s="1163" t="str">
        <f>IFERROR(IF(OR(L9="ベア加算",AND(L9="ベア加算なし",AH57=1)),"ベア加算",IF(AH57=2,"ベア加算なし","")),"")</f>
        <v/>
      </c>
      <c r="R49" s="1164"/>
      <c r="S49" s="1164"/>
      <c r="T49" s="1164"/>
      <c r="U49" s="1165"/>
      <c r="V49" s="1166" t="s">
        <v>10</v>
      </c>
      <c r="W49" s="1167"/>
      <c r="X49" s="1167"/>
      <c r="Y49" s="1167"/>
      <c r="Z49" s="1167"/>
      <c r="AA49" s="1031"/>
      <c r="AB49" s="1031"/>
      <c r="AC49" s="1171" t="str">
        <f>IFERROR(VLOOKUP(BE48,【参考】数式用2!E6:F23,2,FALSE),"")</f>
        <v/>
      </c>
      <c r="AD49" s="1172"/>
      <c r="AE49" s="1172"/>
      <c r="AF49" s="1172"/>
      <c r="AG49" s="1172"/>
      <c r="AH49" s="1173"/>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5" t="s">
        <v>2016</v>
      </c>
      <c r="C50" s="1126"/>
      <c r="D50" s="1126"/>
      <c r="E50" s="1126"/>
      <c r="F50" s="1127"/>
      <c r="G50" s="1174" t="str">
        <f>IFERROR(VLOOKUP(Y5,【参考】数式用!$A$5:$J$37,MATCH(G49,【参考】数式用!$B$4:$J$4,0)+1,0),"")</f>
        <v/>
      </c>
      <c r="H50" s="1175"/>
      <c r="I50" s="1175"/>
      <c r="J50" s="1175"/>
      <c r="K50" s="1176"/>
      <c r="L50" s="1177" t="str">
        <f>IFERROR(VLOOKUP(Y5,【参考】数式用!$A$5:$J$37,MATCH(L49,【参考】数式用!$B$4:$J$4,0)+1,0),"")</f>
        <v/>
      </c>
      <c r="M50" s="1178"/>
      <c r="N50" s="1178"/>
      <c r="O50" s="1178"/>
      <c r="P50" s="1179"/>
      <c r="Q50" s="1180" t="str">
        <f>IFERROR(VLOOKUP(Y5,【参考】数式用!$A$5:$J$37,MATCH(Q49,【参考】数式用!$B$4:$J$4,0)+1,0),"")</f>
        <v/>
      </c>
      <c r="R50" s="1175"/>
      <c r="S50" s="1175"/>
      <c r="T50" s="1175"/>
      <c r="U50" s="1181"/>
      <c r="V50" s="1158">
        <f>SUM(G50,L50,Q50)</f>
        <v>0</v>
      </c>
      <c r="W50" s="1159"/>
      <c r="X50" s="1159"/>
      <c r="Y50" s="1159"/>
      <c r="Z50" s="1159"/>
      <c r="AA50" s="1031"/>
      <c r="AB50" s="1031"/>
      <c r="AC50" s="1182" t="str">
        <f>IFERROR(VLOOKUP(Y5,【参考】数式用!$A$5:$AB$37,MATCH(AC49,【参考】数式用!$B$4:$AB$4,0)+1,FALSE),"")</f>
        <v/>
      </c>
      <c r="AD50" s="1183"/>
      <c r="AE50" s="1183"/>
      <c r="AF50" s="1183"/>
      <c r="AG50" s="1183"/>
      <c r="AH50" s="1184"/>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5" t="s">
        <v>2053</v>
      </c>
      <c r="BW50" s="1196"/>
      <c r="BX50" s="1196"/>
      <c r="BY50" s="1196"/>
      <c r="BZ50" s="1196"/>
      <c r="CA50" s="1197"/>
      <c r="CD50" s="142"/>
    </row>
    <row r="51" spans="2:86" ht="17.25" customHeight="1">
      <c r="B51" s="1168" t="s">
        <v>2120</v>
      </c>
      <c r="C51" s="1169"/>
      <c r="D51" s="1169"/>
      <c r="E51" s="1169"/>
      <c r="F51" s="1170"/>
      <c r="G51" s="1105" t="str">
        <f>IFERROR(ROUNDDOWN(ROUND(AM5*G50,0),0)*H53,"")</f>
        <v/>
      </c>
      <c r="H51" s="1105"/>
      <c r="I51" s="1105"/>
      <c r="J51" s="1105"/>
      <c r="K51" s="55" t="s">
        <v>2116</v>
      </c>
      <c r="L51" s="1102" t="str">
        <f>IFERROR(ROUNDDOWN(ROUND(AM5*L50,0),0)*H53,"")</f>
        <v/>
      </c>
      <c r="M51" s="1103"/>
      <c r="N51" s="1103"/>
      <c r="O51" s="1103"/>
      <c r="P51" s="55" t="s">
        <v>2116</v>
      </c>
      <c r="Q51" s="1104" t="str">
        <f>IFERROR(ROUNDDOWN(ROUND(AM5*Q50,0),0)*H53,"")</f>
        <v/>
      </c>
      <c r="R51" s="1105"/>
      <c r="S51" s="1105"/>
      <c r="T51" s="1105"/>
      <c r="U51" s="56" t="s">
        <v>2116</v>
      </c>
      <c r="V51" s="1190">
        <f>IFERROR(SUM(G51,L51,Q51),"")</f>
        <v>0</v>
      </c>
      <c r="W51" s="1191"/>
      <c r="X51" s="1191"/>
      <c r="Y51" s="1191"/>
      <c r="Z51" s="57" t="s">
        <v>2116</v>
      </c>
      <c r="AB51" s="58"/>
      <c r="AC51" s="1104" t="str">
        <f>IFERROR(ROUNDDOWN(ROUND(AM5*AC50,0),0)*AD53,"")</f>
        <v/>
      </c>
      <c r="AD51" s="1105"/>
      <c r="AE51" s="1105"/>
      <c r="AF51" s="1105"/>
      <c r="AG51" s="1105"/>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8">
        <f>IF(AND(Q49="ベア加算なし",BA48="ベア加算"),ROUNDDOWN(ROUND(AM5*VLOOKUP(Y5,【参考】数式用!$A$5:$AB$37,9,FALSE),0),0)*AD53,0)</f>
        <v>0</v>
      </c>
      <c r="BW51" s="1199"/>
      <c r="BX51" s="1199"/>
      <c r="BY51" s="1199"/>
      <c r="BZ51" s="1199"/>
      <c r="CA51" s="1200"/>
      <c r="CD51" s="142"/>
    </row>
    <row r="52" spans="2:86" ht="13.5" customHeight="1">
      <c r="B52" s="1168"/>
      <c r="C52" s="1169"/>
      <c r="D52" s="1169"/>
      <c r="E52" s="1169"/>
      <c r="F52" s="1170"/>
      <c r="G52" s="1100" t="str">
        <f>IFERROR("("&amp;TEXT(G51/H53,"#,##0円")&amp;"/月)","")</f>
        <v/>
      </c>
      <c r="H52" s="1101"/>
      <c r="I52" s="1101"/>
      <c r="J52" s="1101"/>
      <c r="K52" s="1101"/>
      <c r="L52" s="1188" t="str">
        <f>IFERROR("("&amp;TEXT(L51/H53,"#,##0円")&amp;"/月)","")</f>
        <v/>
      </c>
      <c r="M52" s="1189"/>
      <c r="N52" s="1189"/>
      <c r="O52" s="1189"/>
      <c r="P52" s="1100"/>
      <c r="Q52" s="1101" t="str">
        <f>IFERROR("("&amp;TEXT(Q51/H53,"#,##0円")&amp;"/月)","")</f>
        <v/>
      </c>
      <c r="R52" s="1101"/>
      <c r="S52" s="1101"/>
      <c r="T52" s="1101"/>
      <c r="U52" s="1101"/>
      <c r="V52" s="1101" t="str">
        <f>IFERROR("("&amp;TEXT(V51/H53,"#,##0円")&amp;"/月)","")</f>
        <v>(0円/月)</v>
      </c>
      <c r="W52" s="1101"/>
      <c r="X52" s="1101"/>
      <c r="Y52" s="1101"/>
      <c r="Z52" s="1101"/>
      <c r="AB52" s="58"/>
      <c r="AC52" s="1188" t="str">
        <f>IFERROR("("&amp;TEXT(AC51/AD53,"#,##0円")&amp;"/月)","")</f>
        <v/>
      </c>
      <c r="AD52" s="1189"/>
      <c r="AE52" s="1189"/>
      <c r="AF52" s="1189"/>
      <c r="AG52" s="1189"/>
      <c r="AH52" s="1100"/>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050" t="s">
        <v>2202</v>
      </c>
      <c r="AT56" s="1050"/>
      <c r="AU56" s="1050"/>
      <c r="AV56" s="1050"/>
      <c r="AW56" s="1050" t="s">
        <v>2201</v>
      </c>
      <c r="AX56" s="1050"/>
      <c r="AY56" s="1050"/>
      <c r="AZ56" s="1050"/>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037"/>
      <c r="AT57" s="1037"/>
      <c r="AU57" s="1037"/>
      <c r="AV57" s="1037"/>
      <c r="AW57" s="1043"/>
      <c r="AX57" s="1043"/>
      <c r="AY57" s="1043"/>
      <c r="AZ57" s="1043"/>
      <c r="BP57" s="151"/>
      <c r="BR57" s="151"/>
      <c r="BS57" s="151"/>
      <c r="BT57" s="151"/>
      <c r="BU57" s="151"/>
      <c r="BV57" s="151"/>
      <c r="BW57" s="151"/>
      <c r="BX57" s="151"/>
      <c r="BY57" s="151"/>
      <c r="BZ57" s="151"/>
      <c r="CA57" s="151"/>
      <c r="CB57" s="151"/>
      <c r="CC57" s="151"/>
      <c r="CD57" s="151"/>
      <c r="CE57" s="151"/>
      <c r="CF57" s="151"/>
      <c r="CH57" s="154"/>
    </row>
    <row r="58" spans="2:86" ht="15.95" customHeight="1">
      <c r="U58" s="1211" t="s">
        <v>2055</v>
      </c>
      <c r="V58" s="1211"/>
      <c r="W58" s="1211"/>
      <c r="X58" s="1211"/>
      <c r="Y58" s="1211"/>
      <c r="Z58" s="539" t="str">
        <f>IF(AND(B9&lt;&gt;"処遇加算なし",F15=4),IF(V24="✓",1,IF(V25="✓",2,IF(V26="✓",3,""))),"")</f>
        <v/>
      </c>
      <c r="AA58" s="536"/>
      <c r="AB58" s="537"/>
      <c r="AC58" s="1211" t="s">
        <v>2055</v>
      </c>
      <c r="AD58" s="1211"/>
      <c r="AE58" s="1211"/>
      <c r="AF58" s="1211"/>
      <c r="AG58" s="1211"/>
      <c r="AH58" s="425">
        <f>IF(AND(F15&lt;&gt;4,F15&lt;&gt;5),0,IF(AU8="○",1,3))</f>
        <v>3</v>
      </c>
      <c r="AI58" s="537"/>
      <c r="AJ58" s="537"/>
      <c r="AK58" s="1211" t="s">
        <v>2055</v>
      </c>
      <c r="AL58" s="1211"/>
      <c r="AM58" s="1211"/>
      <c r="AN58" s="1211"/>
      <c r="AO58" s="1211"/>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1" t="s">
        <v>2056</v>
      </c>
      <c r="V59" s="1211"/>
      <c r="W59" s="1211"/>
      <c r="X59" s="1211"/>
      <c r="Y59" s="1211"/>
      <c r="Z59" s="539" t="str">
        <f>IF(AND(B9&lt;&gt;"処遇加算なし",F15=4),IF(V28="✓",1,IF(V29="✓",2,IF(V30="✓",3,""))),"")</f>
        <v/>
      </c>
      <c r="AA59" s="536"/>
      <c r="AB59" s="537"/>
      <c r="AC59" s="1211" t="s">
        <v>2056</v>
      </c>
      <c r="AD59" s="1211"/>
      <c r="AE59" s="1211"/>
      <c r="AF59" s="1211"/>
      <c r="AG59" s="1211"/>
      <c r="AH59" s="425">
        <f>IF(AND(F15&lt;&gt;4,F15&lt;&gt;5),0,IF(AV8="○",1,3))</f>
        <v>3</v>
      </c>
      <c r="AI59" s="537"/>
      <c r="AJ59" s="537"/>
      <c r="AK59" s="1211" t="s">
        <v>2056</v>
      </c>
      <c r="AL59" s="1211"/>
      <c r="AM59" s="1211"/>
      <c r="AN59" s="1211"/>
      <c r="AO59" s="1211"/>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1" t="s">
        <v>2057</v>
      </c>
      <c r="V60" s="1211"/>
      <c r="W60" s="1211"/>
      <c r="X60" s="1211"/>
      <c r="Y60" s="1211"/>
      <c r="Z60" s="539" t="str">
        <f>IF(AND(B9&lt;&gt;"処遇加算なし",F15=4),IF(V32="✓",1,IF(V33="✓",2,"")),"")</f>
        <v/>
      </c>
      <c r="AA60" s="536"/>
      <c r="AB60" s="537"/>
      <c r="AC60" s="1211" t="s">
        <v>2057</v>
      </c>
      <c r="AD60" s="1211"/>
      <c r="AE60" s="1211"/>
      <c r="AF60" s="1211"/>
      <c r="AG60" s="1211"/>
      <c r="AH60" s="425">
        <f>IF(AND(F15&lt;&gt;4,F15&lt;&gt;5),0,IF(AW8="○",1,3))</f>
        <v>3</v>
      </c>
      <c r="AI60" s="537"/>
      <c r="AJ60" s="537"/>
      <c r="AK60" s="1211" t="s">
        <v>2057</v>
      </c>
      <c r="AL60" s="1211"/>
      <c r="AM60" s="1211"/>
      <c r="AN60" s="1211"/>
      <c r="AO60" s="1211"/>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1" t="s">
        <v>2058</v>
      </c>
      <c r="V61" s="1211"/>
      <c r="W61" s="1211"/>
      <c r="X61" s="1211"/>
      <c r="Y61" s="1211"/>
      <c r="Z61" s="539" t="str">
        <f>IF(AND(B9&lt;&gt;"処遇加算なし",F15=4),IF(V36="✓",1,IF(V37="✓",2,"")),"")</f>
        <v/>
      </c>
      <c r="AA61" s="536"/>
      <c r="AB61" s="537"/>
      <c r="AC61" s="1211" t="s">
        <v>2058</v>
      </c>
      <c r="AD61" s="1211"/>
      <c r="AE61" s="1211"/>
      <c r="AF61" s="1211"/>
      <c r="AG61" s="1211"/>
      <c r="AH61" s="425">
        <f>IF(AND(F15&lt;&gt;4,F15&lt;&gt;5),0,IF(AX8="○",1,2))</f>
        <v>2</v>
      </c>
      <c r="AI61" s="537"/>
      <c r="AJ61" s="537"/>
      <c r="AK61" s="1211" t="s">
        <v>2058</v>
      </c>
      <c r="AL61" s="1211"/>
      <c r="AM61" s="1211"/>
      <c r="AN61" s="1211"/>
      <c r="AO61" s="1211"/>
      <c r="AP61" s="425">
        <f>IF(AX8="○",1,2)</f>
        <v>2</v>
      </c>
      <c r="AQ61" s="145"/>
      <c r="AR61" s="145"/>
      <c r="AS61" s="1038" t="str">
        <f>IF(OR(AND(Z61=1,AH61=2),AND(Z61=1,AP61=2)),"○","")</f>
        <v/>
      </c>
      <c r="AT61" s="1038"/>
      <c r="AU61" s="1038"/>
      <c r="AV61" s="1038"/>
      <c r="AW61" s="1044" t="str">
        <f>IF(OR((AD61-AL61)&lt;0,(AD61-AT61)&lt;0),"!","")</f>
        <v/>
      </c>
      <c r="AX61" s="1044"/>
      <c r="AY61" s="1044"/>
      <c r="AZ61" s="1044"/>
      <c r="BP61" s="151"/>
      <c r="BR61" s="151"/>
      <c r="BS61" s="151"/>
      <c r="BT61" s="151"/>
      <c r="BU61" s="151"/>
      <c r="BV61" s="151"/>
      <c r="BW61" s="151"/>
      <c r="BX61" s="151"/>
      <c r="BY61" s="151"/>
      <c r="BZ61" s="151"/>
      <c r="CA61" s="151"/>
      <c r="CB61" s="151"/>
      <c r="CC61" s="151"/>
      <c r="CD61" s="151"/>
      <c r="CE61" s="151"/>
      <c r="CF61" s="151"/>
      <c r="CH61" s="154"/>
    </row>
    <row r="62" spans="2:86" ht="15.95" customHeight="1">
      <c r="U62" s="1211" t="s">
        <v>2059</v>
      </c>
      <c r="V62" s="1211"/>
      <c r="W62" s="1211"/>
      <c r="X62" s="1211"/>
      <c r="Y62" s="1211"/>
      <c r="Z62" s="539" t="str">
        <f>IF(AND(B9&lt;&gt;"処遇加算なし",F15=4),IF(V40="✓",1,IF(V41="✓",2,"")),"")</f>
        <v/>
      </c>
      <c r="AA62" s="536"/>
      <c r="AB62" s="537"/>
      <c r="AC62" s="1211" t="s">
        <v>2059</v>
      </c>
      <c r="AD62" s="1211"/>
      <c r="AE62" s="1211"/>
      <c r="AF62" s="1211"/>
      <c r="AG62" s="1211"/>
      <c r="AH62" s="425">
        <f>IF(AND(F15&lt;&gt;4,F15&lt;&gt;5),0,IF(AY8="○",1,2))</f>
        <v>2</v>
      </c>
      <c r="AI62" s="537"/>
      <c r="AJ62" s="537"/>
      <c r="AK62" s="1211" t="s">
        <v>2059</v>
      </c>
      <c r="AL62" s="1211"/>
      <c r="AM62" s="1211"/>
      <c r="AN62" s="1211"/>
      <c r="AO62" s="1211"/>
      <c r="AP62" s="425">
        <f>IF(AY8="○",1,2)</f>
        <v>2</v>
      </c>
      <c r="AQ62" s="145"/>
      <c r="AR62" s="145"/>
      <c r="AS62" s="1038" t="str">
        <f>IF(OR(AND(Z62=1,AH62=2),AND(Z62=1,AP62=2)),"○","")</f>
        <v/>
      </c>
      <c r="AT62" s="1038"/>
      <c r="AU62" s="1038"/>
      <c r="AV62" s="1038"/>
      <c r="AW62" s="1044" t="str">
        <f>IF(OR((AD62-AL62)&lt;0,(AD62-AT62)&lt;0),"!","")</f>
        <v/>
      </c>
      <c r="AX62" s="1044"/>
      <c r="AY62" s="1044"/>
      <c r="AZ62" s="1044"/>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38" t="str">
        <f>IF(OR(AND(Z63=1,AH63=2),AND(Z63=1,AP63=2)),"○","")</f>
        <v/>
      </c>
      <c r="AT63" s="1038"/>
      <c r="AU63" s="1038"/>
      <c r="AV63" s="1038"/>
      <c r="AW63" s="1044" t="str">
        <f>IF(OR((AD63-AL63)&lt;0,(AD63-AT63)&lt;0),"!","")</f>
        <v/>
      </c>
      <c r="AX63" s="1044"/>
      <c r="AY63" s="1044"/>
      <c r="AZ63" s="1044"/>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4" t="s">
        <v>2328</v>
      </c>
      <c r="O1" s="1074"/>
      <c r="P1" s="1074"/>
      <c r="Q1" s="1074"/>
      <c r="R1" s="1074"/>
      <c r="S1" s="1074"/>
      <c r="T1" s="1074"/>
      <c r="U1" s="1074"/>
      <c r="V1" s="1074"/>
      <c r="W1" s="1074"/>
      <c r="X1" s="1074"/>
      <c r="Y1" s="1074"/>
      <c r="Z1" s="1074"/>
      <c r="AA1" s="1074"/>
      <c r="AB1" s="1074"/>
      <c r="AC1" s="1074"/>
      <c r="AD1" s="1074"/>
      <c r="AE1" s="1074"/>
      <c r="AF1" s="1201" t="s">
        <v>25</v>
      </c>
      <c r="AG1" s="1201"/>
      <c r="AH1" s="1201"/>
      <c r="AI1" s="1202" t="str">
        <f>IF(G5="","",G5)</f>
        <v/>
      </c>
      <c r="AJ1" s="1202"/>
      <c r="AK1" s="1202"/>
      <c r="AL1" s="1202"/>
      <c r="AM1" s="1202"/>
      <c r="AN1" s="1202"/>
      <c r="AO1" s="1202"/>
      <c r="AP1" s="1202"/>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6"/>
      <c r="AR2" s="436"/>
      <c r="CE2" s="990" t="s">
        <v>2192</v>
      </c>
      <c r="CF2" s="990"/>
      <c r="CG2" s="990"/>
      <c r="CH2" s="990"/>
      <c r="CI2" s="1206" t="str">
        <f>IF(AI1&lt;&gt;"",1,"")</f>
        <v/>
      </c>
      <c r="CJ2" s="120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0" t="s">
        <v>2186</v>
      </c>
      <c r="CF3" s="990"/>
      <c r="CG3" s="990"/>
      <c r="CH3" s="990"/>
      <c r="CI3" s="1208" t="str">
        <f>IF(AND(L9="ベア加算",Q49="ベア加算"),1,"")</f>
        <v/>
      </c>
      <c r="CJ3" s="1209"/>
    </row>
    <row r="4" spans="1:88" ht="28.5" customHeight="1">
      <c r="B4" s="1128" t="s">
        <v>2237</v>
      </c>
      <c r="C4" s="1128"/>
      <c r="D4" s="1128"/>
      <c r="E4" s="1128"/>
      <c r="F4" s="1128"/>
      <c r="G4" s="1129" t="s">
        <v>0</v>
      </c>
      <c r="H4" s="1129"/>
      <c r="I4" s="1129"/>
      <c r="J4" s="1130" t="s">
        <v>1</v>
      </c>
      <c r="K4" s="1131"/>
      <c r="L4" s="1131"/>
      <c r="M4" s="1131"/>
      <c r="N4" s="1131"/>
      <c r="O4" s="1132"/>
      <c r="P4" s="985" t="s">
        <v>2</v>
      </c>
      <c r="Q4" s="986"/>
      <c r="R4" s="986"/>
      <c r="S4" s="986"/>
      <c r="T4" s="986"/>
      <c r="U4" s="986"/>
      <c r="V4" s="986"/>
      <c r="W4" s="986"/>
      <c r="X4" s="987"/>
      <c r="Y4" s="1130" t="s">
        <v>3</v>
      </c>
      <c r="Z4" s="1131"/>
      <c r="AA4" s="1131"/>
      <c r="AB4" s="1131"/>
      <c r="AC4" s="1131"/>
      <c r="AD4" s="1132"/>
      <c r="AE4" s="1096" t="s">
        <v>2317</v>
      </c>
      <c r="AF4" s="1097"/>
      <c r="AG4" s="1097"/>
      <c r="AH4" s="1098"/>
      <c r="AI4" s="1096" t="s">
        <v>2318</v>
      </c>
      <c r="AJ4" s="1097"/>
      <c r="AK4" s="1097"/>
      <c r="AL4" s="1098"/>
      <c r="AM4" s="1096" t="s">
        <v>2319</v>
      </c>
      <c r="AN4" s="1097"/>
      <c r="AO4" s="1097"/>
      <c r="AP4" s="1098"/>
      <c r="AS4" s="83"/>
      <c r="AT4" s="982" t="s">
        <v>2095</v>
      </c>
      <c r="AU4" s="982" t="s">
        <v>2055</v>
      </c>
      <c r="AV4" s="982" t="s">
        <v>2056</v>
      </c>
      <c r="AW4" s="982" t="s">
        <v>2057</v>
      </c>
      <c r="AX4" s="982" t="s">
        <v>2058</v>
      </c>
      <c r="AY4" s="982" t="s">
        <v>2059</v>
      </c>
      <c r="AZ4" s="982" t="s">
        <v>2094</v>
      </c>
      <c r="BA4" s="84"/>
      <c r="CE4" s="990" t="s">
        <v>2191</v>
      </c>
      <c r="CF4" s="990"/>
      <c r="CG4" s="990"/>
      <c r="CH4" s="990"/>
      <c r="CI4" s="988" t="str">
        <f>IF(OR(OR(G49="処遇加算Ⅰ",G49="処遇加算Ⅱ"),OR(AS48="処遇加算Ⅰ",AS48="処遇加算Ⅱ")),1,"")</f>
        <v/>
      </c>
      <c r="CJ4" s="989"/>
    </row>
    <row r="5" spans="1:88" ht="33" customHeight="1">
      <c r="B5" s="1116"/>
      <c r="C5" s="1116"/>
      <c r="D5" s="1116"/>
      <c r="E5" s="1116"/>
      <c r="F5" s="1116"/>
      <c r="G5" s="1117"/>
      <c r="H5" s="1117"/>
      <c r="I5" s="1117"/>
      <c r="J5" s="1118"/>
      <c r="K5" s="1118"/>
      <c r="L5" s="1118"/>
      <c r="M5" s="1119"/>
      <c r="N5" s="1119"/>
      <c r="O5" s="1119"/>
      <c r="P5" s="1214"/>
      <c r="Q5" s="1215"/>
      <c r="R5" s="1215"/>
      <c r="S5" s="1215"/>
      <c r="T5" s="1215"/>
      <c r="U5" s="1215"/>
      <c r="V5" s="1215"/>
      <c r="W5" s="1215"/>
      <c r="X5" s="1216"/>
      <c r="Y5" s="1099"/>
      <c r="Z5" s="1099"/>
      <c r="AA5" s="1099"/>
      <c r="AB5" s="1099"/>
      <c r="AC5" s="1099"/>
      <c r="AD5" s="1099"/>
      <c r="AE5" s="995"/>
      <c r="AF5" s="996"/>
      <c r="AG5" s="996"/>
      <c r="AH5" s="997"/>
      <c r="AI5" s="995"/>
      <c r="AJ5" s="996"/>
      <c r="AK5" s="996"/>
      <c r="AL5" s="997"/>
      <c r="AM5" s="998">
        <f>AE5-AI5</f>
        <v>0</v>
      </c>
      <c r="AN5" s="999"/>
      <c r="AO5" s="999"/>
      <c r="AP5" s="1000"/>
      <c r="AS5" s="83"/>
      <c r="AT5" s="983"/>
      <c r="AU5" s="983"/>
      <c r="AV5" s="983"/>
      <c r="AW5" s="983"/>
      <c r="AX5" s="983"/>
      <c r="AY5" s="983"/>
      <c r="AZ5" s="983"/>
      <c r="BA5" s="84"/>
      <c r="CE5" s="990" t="s">
        <v>2185</v>
      </c>
      <c r="CF5" s="990"/>
      <c r="CG5" s="990"/>
      <c r="CH5" s="990"/>
      <c r="CI5" s="988" t="str">
        <f>IF(OR(G49="処遇加算Ⅰ",AS48="処遇加算Ⅰ"),1,"")</f>
        <v/>
      </c>
      <c r="CJ5" s="989"/>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3"/>
      <c r="AU6" s="983"/>
      <c r="AV6" s="983"/>
      <c r="AW6" s="983"/>
      <c r="AX6" s="983"/>
      <c r="AY6" s="983"/>
      <c r="AZ6" s="983"/>
      <c r="BA6" s="84"/>
      <c r="CE6" s="990" t="s">
        <v>2188</v>
      </c>
      <c r="CF6" s="990"/>
      <c r="CG6" s="990"/>
      <c r="CH6" s="990"/>
      <c r="CI6" s="988" t="str">
        <f>IF(OR(AH61=1,AP61=1),1,"")</f>
        <v/>
      </c>
      <c r="CJ6" s="989"/>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4"/>
      <c r="AU7" s="984"/>
      <c r="AV7" s="984"/>
      <c r="AW7" s="984"/>
      <c r="AX7" s="984"/>
      <c r="AY7" s="984"/>
      <c r="AZ7" s="984"/>
      <c r="BA7" s="84"/>
      <c r="CE7" s="1210" t="s">
        <v>2187</v>
      </c>
      <c r="CF7" s="1210"/>
      <c r="CG7" s="1210"/>
      <c r="CH7" s="1210"/>
      <c r="CI7" s="988" t="str">
        <f>IF(AND(AH62=1,AD41=""),1,"")</f>
        <v/>
      </c>
      <c r="CJ7" s="989"/>
    </row>
    <row r="8" spans="1:88" ht="17.25" customHeight="1" thickBot="1">
      <c r="B8" s="1122" t="s">
        <v>2145</v>
      </c>
      <c r="C8" s="1123"/>
      <c r="D8" s="1123"/>
      <c r="E8" s="1123"/>
      <c r="F8" s="1123"/>
      <c r="G8" s="1123"/>
      <c r="H8" s="1123"/>
      <c r="I8" s="1123"/>
      <c r="J8" s="1123"/>
      <c r="K8" s="1123"/>
      <c r="L8" s="1123"/>
      <c r="M8" s="1123"/>
      <c r="N8" s="1123"/>
      <c r="O8" s="1123"/>
      <c r="P8" s="1123"/>
      <c r="Q8" s="1123"/>
      <c r="R8" s="1123"/>
      <c r="S8" s="1124"/>
      <c r="T8" s="1020" t="s">
        <v>12</v>
      </c>
      <c r="U8" s="1021"/>
      <c r="V8" s="1001" t="str">
        <f>IFERROR(IF(VLOOKUP(AS1,【参考】数式用2!E6:L23,3,FALSE)="","",VLOOKUP(AS1,【参考】数式用2!E6:L23,3,FALSE)),"")</f>
        <v/>
      </c>
      <c r="W8" s="1002"/>
      <c r="X8" s="1002"/>
      <c r="Y8" s="1002"/>
      <c r="Z8" s="1003"/>
      <c r="AA8" s="991" t="str">
        <f>IFERROR(VLOOKUP(AS1,【参考】数式用2!E6:L23,4,FALSE),"")</f>
        <v/>
      </c>
      <c r="AB8" s="991"/>
      <c r="AC8" s="991"/>
      <c r="AD8" s="991"/>
      <c r="AE8" s="991"/>
      <c r="AF8" s="991"/>
      <c r="AG8" s="991"/>
      <c r="AH8" s="991"/>
      <c r="AI8" s="991"/>
      <c r="AJ8" s="991"/>
      <c r="AK8" s="991"/>
      <c r="AL8" s="991"/>
      <c r="AM8" s="991"/>
      <c r="AN8" s="991"/>
      <c r="AO8" s="991"/>
      <c r="AP8" s="992"/>
      <c r="AS8" s="83"/>
      <c r="AT8" s="1203" t="str">
        <f>IF(L9="ベア加算","",IF(OR(V8="新加算Ⅰ",V8="新加算Ⅱ",V8="新加算Ⅲ",V8="新加算Ⅳ"),"○",""))</f>
        <v/>
      </c>
      <c r="AU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3" t="str">
        <f>IF(OR(V8="新加算Ⅰ",V8="新加算Ⅱ",V8="新加算Ⅲ",V8="新加算Ⅴ(１)",V8="新加算Ⅴ(３)",V8="新加算Ⅴ(８)"),"○","")</f>
        <v/>
      </c>
      <c r="AX8" s="1203" t="str">
        <f>IF(OR(V8="新加算Ⅰ",V8="新加算Ⅱ",V8="新加算Ⅴ(１)",V8="新加算Ⅴ(２)",V8="新加算Ⅴ(３)",V8="新加算Ⅴ(４)",V8="新加算Ⅴ(５)",V8="新加算Ⅴ(６)",V8="新加算Ⅴ(７)",V8="新加算Ⅴ(９)",V8="新加算Ⅴ(10)",V8="新加算Ⅴ(12)"),"○","")</f>
        <v/>
      </c>
      <c r="AY8" s="1203" t="str">
        <f>IF(OR(V8="新加算Ⅰ",V8="新加算Ⅴ(１)",V8="新加算Ⅴ(２)",V8="新加算Ⅴ(５)",V8="新加算Ⅴ(７)",V8="新加算Ⅴ(10)"),"○","")</f>
        <v/>
      </c>
      <c r="AZ8" s="1203" t="str">
        <f>IF(OR(V8="新加算Ⅰ",V8="新加算Ⅱ",V8="新加算Ⅴ(１)",V8="新加算Ⅴ(２)",V8="新加算Ⅴ(３)",V8="新加算Ⅴ(４)",V8="新加算Ⅴ(５)",V8="新加算Ⅴ(６)",V8="新加算Ⅴ(７)",V8="新加算Ⅴ(９)",V8="新加算Ⅴ(10)",V8="新加算Ⅴ(12)"),"○","")</f>
        <v/>
      </c>
      <c r="BA8" s="84"/>
      <c r="CE8" s="1210" t="s">
        <v>2187</v>
      </c>
      <c r="CF8" s="1210"/>
      <c r="CG8" s="1210"/>
      <c r="CH8" s="1210"/>
      <c r="CI8" s="988" t="str">
        <f>IF(AND(AP62=1,AL41=""),1,"")</f>
        <v/>
      </c>
      <c r="CJ8" s="989"/>
    </row>
    <row r="9" spans="1:88" ht="26.25" customHeight="1">
      <c r="B9" s="1137"/>
      <c r="C9" s="1138"/>
      <c r="D9" s="1138"/>
      <c r="E9" s="1138"/>
      <c r="F9" s="1139"/>
      <c r="G9" s="1140"/>
      <c r="H9" s="1141"/>
      <c r="I9" s="1141"/>
      <c r="J9" s="1141"/>
      <c r="K9" s="1142"/>
      <c r="L9" s="1143"/>
      <c r="M9" s="1144"/>
      <c r="N9" s="1144"/>
      <c r="O9" s="1144"/>
      <c r="P9" s="1145"/>
      <c r="Q9" s="1120" t="s">
        <v>2051</v>
      </c>
      <c r="R9" s="1121"/>
      <c r="S9" s="1121"/>
      <c r="T9" s="1020"/>
      <c r="U9" s="1021"/>
      <c r="V9" s="1004" t="str">
        <f>IFERROR(VLOOKUP(Y5,【参考】数式用!$A$5:$AB$37,MATCH(V8,【参考】数式用!$B$4:$AB$4,0)+1,FALSE),"")</f>
        <v/>
      </c>
      <c r="W9" s="1005"/>
      <c r="X9" s="1005"/>
      <c r="Y9" s="1005"/>
      <c r="Z9" s="1006"/>
      <c r="AA9" s="993"/>
      <c r="AB9" s="993"/>
      <c r="AC9" s="993"/>
      <c r="AD9" s="993"/>
      <c r="AE9" s="993"/>
      <c r="AF9" s="993"/>
      <c r="AG9" s="993"/>
      <c r="AH9" s="993"/>
      <c r="AI9" s="993"/>
      <c r="AJ9" s="993"/>
      <c r="AK9" s="993"/>
      <c r="AL9" s="993"/>
      <c r="AM9" s="993"/>
      <c r="AN9" s="993"/>
      <c r="AO9" s="993"/>
      <c r="AP9" s="994"/>
      <c r="AS9" s="83"/>
      <c r="AT9" s="1204"/>
      <c r="AU9" s="1204"/>
      <c r="AV9" s="1204"/>
      <c r="AW9" s="1204"/>
      <c r="AX9" s="1204"/>
      <c r="AY9" s="1204"/>
      <c r="AZ9" s="1204"/>
      <c r="BA9" s="84"/>
      <c r="CE9" s="990" t="s">
        <v>2187</v>
      </c>
      <c r="CF9" s="990"/>
      <c r="CG9" s="990"/>
      <c r="CH9" s="990"/>
      <c r="CI9" s="988" t="str">
        <f>IF(OR(AH62=1,AP62=1),1,"")</f>
        <v/>
      </c>
      <c r="CJ9" s="989"/>
    </row>
    <row r="10" spans="1:88" ht="11.25" customHeight="1">
      <c r="B10" s="1146" t="str">
        <f>IFERROR(VLOOKUP(Y5,【参考】数式用!$A$5:$J$37,MATCH(B9,【参考】数式用!$B$4:$J$4,0)+1,0),"")</f>
        <v/>
      </c>
      <c r="C10" s="1147"/>
      <c r="D10" s="1147"/>
      <c r="E10" s="1147"/>
      <c r="F10" s="1148"/>
      <c r="G10" s="1146" t="str">
        <f>IFERROR(VLOOKUP(Y5,【参考】数式用!$A$5:$J$37,MATCH(G9,【参考】数式用!$B$4:$J$4,0)+1,0),"")</f>
        <v/>
      </c>
      <c r="H10" s="1147"/>
      <c r="I10" s="1147"/>
      <c r="J10" s="1147"/>
      <c r="K10" s="1148"/>
      <c r="L10" s="1152" t="str">
        <f>IFERROR(VLOOKUP(Y5,【参考】数式用!$A$5:$J$37,MATCH(L9,【参考】数式用!$B$4:$J$4,0)+1,0),"")</f>
        <v/>
      </c>
      <c r="M10" s="1153"/>
      <c r="N10" s="1153"/>
      <c r="O10" s="1153"/>
      <c r="P10" s="1154"/>
      <c r="Q10" s="1158">
        <f>SUM(B10,G10,L10)</f>
        <v>0</v>
      </c>
      <c r="R10" s="1159"/>
      <c r="S10" s="1159"/>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0" t="s">
        <v>2190</v>
      </c>
      <c r="CF10" s="990"/>
      <c r="CG10" s="990"/>
      <c r="CH10" s="990"/>
      <c r="CI10" s="988">
        <f>IF(OR(AH63=1,AP63=1),1,0)</f>
        <v>0</v>
      </c>
      <c r="CJ10" s="989"/>
    </row>
    <row r="11" spans="1:88" s="94" customFormat="1" ht="20.25" customHeight="1" thickBot="1">
      <c r="B11" s="1149"/>
      <c r="C11" s="1150"/>
      <c r="D11" s="1150"/>
      <c r="E11" s="1150"/>
      <c r="F11" s="1151"/>
      <c r="G11" s="1149"/>
      <c r="H11" s="1150"/>
      <c r="I11" s="1150"/>
      <c r="J11" s="1150"/>
      <c r="K11" s="1151"/>
      <c r="L11" s="1155"/>
      <c r="M11" s="1156"/>
      <c r="N11" s="1156"/>
      <c r="O11" s="1156"/>
      <c r="P11" s="1157"/>
      <c r="Q11" s="1158"/>
      <c r="R11" s="1159"/>
      <c r="S11" s="1159"/>
      <c r="T11" s="1031"/>
      <c r="U11" s="1021"/>
      <c r="V11" s="1094" t="str">
        <f>IFERROR(IF(VLOOKUP(AS1,【参考】数式用2!E6:L23,5,FALSE)="","",VLOOKUP(AS1,【参考】数式用2!E6:L23,5,FALSE)),"")</f>
        <v/>
      </c>
      <c r="W11" s="1094"/>
      <c r="X11" s="1094"/>
      <c r="Y11" s="1094"/>
      <c r="Z11" s="1094"/>
      <c r="AA11" s="991" t="str">
        <f>IFERROR(VLOOKUP(AS1,【参考】数式用2!E6:L23,6,FALSE),"")</f>
        <v/>
      </c>
      <c r="AB11" s="991"/>
      <c r="AC11" s="991"/>
      <c r="AD11" s="991"/>
      <c r="AE11" s="991"/>
      <c r="AF11" s="991"/>
      <c r="AG11" s="991"/>
      <c r="AH11" s="991"/>
      <c r="AI11" s="991"/>
      <c r="AJ11" s="991"/>
      <c r="AK11" s="991"/>
      <c r="AL11" s="991"/>
      <c r="AM11" s="991"/>
      <c r="AN11" s="991"/>
      <c r="AO11" s="991"/>
      <c r="AP11" s="992"/>
      <c r="AS11" s="99"/>
      <c r="AT11" s="1203" t="str">
        <f>IF(L9="ベア加算","",IF(OR(V11="新加算Ⅰ",V11="新加算Ⅱ",V11="新加算Ⅲ",V11="新加算Ⅳ"),"○",""))</f>
        <v/>
      </c>
      <c r="AU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3" t="str">
        <f>IF(OR(V11="新加算Ⅰ",V11="新加算Ⅱ",V11="新加算Ⅲ",V11="新加算Ⅴ(１)",V11="新加算Ⅴ(３)",V11="新加算Ⅴ(８)"),"○","")</f>
        <v/>
      </c>
      <c r="AX11" s="1203" t="str">
        <f>IF(OR(V11="新加算Ⅰ",V11="新加算Ⅱ",V11="新加算Ⅴ(１)",V11="新加算Ⅴ(２)",V11="新加算Ⅴ(３)",V11="新加算Ⅴ(４)",V11="新加算Ⅴ(５)",V11="新加算Ⅴ(６)",V11="新加算Ⅴ(７)",V11="新加算Ⅴ(９)",V11="新加算Ⅴ(10)",V11="新加算Ⅴ(12)"),"○","")</f>
        <v/>
      </c>
      <c r="AY11" s="1203" t="str">
        <f>IF(OR(V11="新加算Ⅰ",V11="新加算Ⅴ(１)",V11="新加算Ⅴ(２)",V11="新加算Ⅴ(５)",V11="新加算Ⅴ(７)",V11="新加算Ⅴ(10)"),"○","")</f>
        <v/>
      </c>
      <c r="AZ11" s="1203"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5"/>
      <c r="D12" s="1115"/>
      <c r="E12" s="1115"/>
      <c r="F12" s="1115"/>
      <c r="G12" s="1115"/>
      <c r="H12" s="1115"/>
      <c r="I12" s="1115"/>
      <c r="J12" s="1115"/>
      <c r="K12" s="1115"/>
      <c r="L12" s="1115"/>
      <c r="M12" s="1115"/>
      <c r="N12" s="1115"/>
      <c r="O12" s="1115"/>
      <c r="P12" s="1115"/>
      <c r="Q12" s="1115"/>
      <c r="R12" s="1115"/>
      <c r="S12" s="1115"/>
      <c r="T12" s="1031"/>
      <c r="U12" s="1021"/>
      <c r="V12" s="1217" t="str">
        <f>IFERROR(VLOOKUP(Y5,【参考】数式用!$A$5:$AB$37,MATCH(V11,【参考】数式用!$B$4:$AB$4,0)+1,FALSE),"")</f>
        <v/>
      </c>
      <c r="W12" s="1217"/>
      <c r="X12" s="1217"/>
      <c r="Y12" s="1217"/>
      <c r="Z12" s="1217"/>
      <c r="AA12" s="993"/>
      <c r="AB12" s="993"/>
      <c r="AC12" s="993"/>
      <c r="AD12" s="993"/>
      <c r="AE12" s="993"/>
      <c r="AF12" s="993"/>
      <c r="AG12" s="993"/>
      <c r="AH12" s="993"/>
      <c r="AI12" s="993"/>
      <c r="AJ12" s="993"/>
      <c r="AK12" s="993"/>
      <c r="AL12" s="993"/>
      <c r="AM12" s="993"/>
      <c r="AN12" s="993"/>
      <c r="AO12" s="993"/>
      <c r="AP12" s="994"/>
      <c r="AS12" s="83"/>
      <c r="AT12" s="1204"/>
      <c r="AU12" s="1204"/>
      <c r="AV12" s="1204"/>
      <c r="AW12" s="1204"/>
      <c r="AX12" s="1204"/>
      <c r="AY12" s="1204"/>
      <c r="AZ12" s="1204"/>
      <c r="BA12" s="84"/>
    </row>
    <row r="13" spans="1:88" ht="12" customHeight="1">
      <c r="A13" s="78"/>
      <c r="B13" s="1067" t="s">
        <v>2115</v>
      </c>
      <c r="C13" s="1068"/>
      <c r="D13" s="1068"/>
      <c r="E13" s="1068"/>
      <c r="F13" s="1068"/>
      <c r="G13" s="1068"/>
      <c r="H13" s="1068"/>
      <c r="I13" s="1068"/>
      <c r="J13" s="1068"/>
      <c r="K13" s="1068"/>
      <c r="L13" s="1068"/>
      <c r="M13" s="1068"/>
      <c r="N13" s="1068"/>
      <c r="O13" s="1068"/>
      <c r="P13" s="1068"/>
      <c r="Q13" s="1068"/>
      <c r="R13" s="1068"/>
      <c r="S13" s="106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4"/>
      <c r="V14" s="1094" t="str">
        <f>IFERROR(IF(VLOOKUP(AS1,【参考】数式用2!E6:L23,7,FALSE)="","",VLOOKUP(AS1,【参考】数式用2!E6:L23,7,FALSE)),"")</f>
        <v/>
      </c>
      <c r="W14" s="1094"/>
      <c r="X14" s="1094"/>
      <c r="Y14" s="1094"/>
      <c r="Z14" s="1094"/>
      <c r="AA14" s="1023" t="str">
        <f>IFERROR(VLOOKUP(AS1,【参考】数式用2!E6:L23,8,FALSE),"")</f>
        <v/>
      </c>
      <c r="AB14" s="991"/>
      <c r="AC14" s="991"/>
      <c r="AD14" s="991"/>
      <c r="AE14" s="991"/>
      <c r="AF14" s="991"/>
      <c r="AG14" s="991"/>
      <c r="AH14" s="991"/>
      <c r="AI14" s="991"/>
      <c r="AJ14" s="991"/>
      <c r="AK14" s="991"/>
      <c r="AL14" s="991"/>
      <c r="AM14" s="991"/>
      <c r="AN14" s="991"/>
      <c r="AO14" s="991"/>
      <c r="AP14" s="992"/>
      <c r="AS14" s="83"/>
      <c r="AT14" s="1203" t="str">
        <f>IF(L9="ベア加算","",IF(OR(V14="新加算Ⅰ",V14="新加算Ⅱ",V14="新加算Ⅲ",V14="新加算Ⅳ"),"○",""))</f>
        <v/>
      </c>
      <c r="AU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3" t="str">
        <f>IF(OR(V14="新加算Ⅰ",V14="新加算Ⅱ",V14="新加算Ⅲ",V14="新加算Ⅴ(１)",V14="新加算Ⅴ(３)",V14="新加算Ⅴ(８)"),"○","")</f>
        <v/>
      </c>
      <c r="AX14" s="1203" t="str">
        <f>IF(OR(V14="新加算Ⅰ",V14="新加算Ⅱ",V14="新加算Ⅴ(１)",V14="新加算Ⅴ(２)",V14="新加算Ⅴ(３)",V14="新加算Ⅴ(４)",V14="新加算Ⅴ(５)",V14="新加算Ⅴ(６)",V14="新加算Ⅴ(７)",V14="新加算Ⅴ(９)",V14="新加算Ⅴ(10)",V14="新加算Ⅴ(12)"),"○","")</f>
        <v/>
      </c>
      <c r="AY14" s="1203" t="str">
        <f>IF(OR(V14="新加算Ⅰ",V14="新加算Ⅴ(１)",V14="新加算Ⅴ(２)",V14="新加算Ⅴ(５)",V14="新加算Ⅴ(７)",V14="新加算Ⅴ(10)"),"○","")</f>
        <v/>
      </c>
      <c r="AZ14" s="1203"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2109</v>
      </c>
      <c r="C15" s="1059"/>
      <c r="D15" s="54">
        <v>6</v>
      </c>
      <c r="E15" s="437" t="s">
        <v>2110</v>
      </c>
      <c r="F15" s="54">
        <v>4</v>
      </c>
      <c r="G15" s="437" t="s">
        <v>2111</v>
      </c>
      <c r="H15" s="1060" t="s">
        <v>2112</v>
      </c>
      <c r="I15" s="1060"/>
      <c r="J15" s="1073"/>
      <c r="K15" s="54">
        <v>7</v>
      </c>
      <c r="L15" s="437" t="s">
        <v>2110</v>
      </c>
      <c r="M15" s="54">
        <v>3</v>
      </c>
      <c r="N15" s="437" t="s">
        <v>2111</v>
      </c>
      <c r="O15" s="437" t="s">
        <v>2113</v>
      </c>
      <c r="P15" s="104">
        <f>(K15*12+M15)-(D15*12+F15)+1</f>
        <v>12</v>
      </c>
      <c r="Q15" s="1060" t="s">
        <v>2114</v>
      </c>
      <c r="R15" s="1060"/>
      <c r="S15" s="105" t="s">
        <v>69</v>
      </c>
      <c r="U15" s="434"/>
      <c r="V15" s="1061" t="str">
        <f>IFERROR(VLOOKUP(Y5,【参考】数式用!$A$5:$AB$37,MATCH(V14,【参考】数式用!$B$4:$AB$4,0)+1,FALSE),"")</f>
        <v/>
      </c>
      <c r="W15" s="1062"/>
      <c r="X15" s="1062"/>
      <c r="Y15" s="1062"/>
      <c r="Z15" s="1063"/>
      <c r="AA15" s="1024"/>
      <c r="AB15" s="1025"/>
      <c r="AC15" s="1025"/>
      <c r="AD15" s="1025"/>
      <c r="AE15" s="1025"/>
      <c r="AF15" s="1025"/>
      <c r="AG15" s="1025"/>
      <c r="AH15" s="1025"/>
      <c r="AI15" s="1025"/>
      <c r="AJ15" s="1025"/>
      <c r="AK15" s="1025"/>
      <c r="AL15" s="1025"/>
      <c r="AM15" s="1025"/>
      <c r="AN15" s="1025"/>
      <c r="AO15" s="1025"/>
      <c r="AP15" s="1026"/>
      <c r="AS15" s="83"/>
      <c r="AT15" s="1205"/>
      <c r="AU15" s="1205"/>
      <c r="AV15" s="1205"/>
      <c r="AW15" s="1205"/>
      <c r="AX15" s="1205"/>
      <c r="AY15" s="1205"/>
      <c r="AZ15" s="120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4"/>
      <c r="W16" s="1065"/>
      <c r="X16" s="1065"/>
      <c r="Y16" s="1065"/>
      <c r="Z16" s="1066"/>
      <c r="AA16" s="1027"/>
      <c r="AB16" s="1028"/>
      <c r="AC16" s="1028"/>
      <c r="AD16" s="1028"/>
      <c r="AE16" s="1028"/>
      <c r="AF16" s="1028"/>
      <c r="AG16" s="1028"/>
      <c r="AH16" s="1028"/>
      <c r="AI16" s="1028"/>
      <c r="AJ16" s="1028"/>
      <c r="AK16" s="1028"/>
      <c r="AL16" s="1028"/>
      <c r="AM16" s="1028"/>
      <c r="AN16" s="1028"/>
      <c r="AO16" s="1028"/>
      <c r="AP16" s="1029"/>
      <c r="AS16" s="83"/>
      <c r="AT16" s="1204"/>
      <c r="AU16" s="1204"/>
      <c r="AV16" s="1204"/>
      <c r="AW16" s="1204"/>
      <c r="AX16" s="1204"/>
      <c r="AY16" s="1204"/>
      <c r="AZ16" s="1204"/>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1" t="s">
        <v>2062</v>
      </c>
      <c r="C18" s="1091"/>
      <c r="D18" s="1091"/>
      <c r="E18" s="1091"/>
      <c r="F18" s="1091"/>
      <c r="G18" s="1091"/>
      <c r="H18" s="1091"/>
      <c r="I18" s="1091"/>
      <c r="J18" s="1091"/>
      <c r="K18" s="1091"/>
      <c r="L18" s="1091"/>
      <c r="M18" s="1091"/>
      <c r="N18" s="1091"/>
      <c r="O18" s="1091"/>
      <c r="P18" s="1091"/>
      <c r="Q18" s="1091"/>
      <c r="R18" s="1091"/>
      <c r="S18" s="1091"/>
      <c r="AI18" s="116"/>
      <c r="AJ18" s="116"/>
      <c r="AK18" s="116"/>
      <c r="AL18" s="116"/>
      <c r="AM18" s="116"/>
      <c r="AN18" s="116"/>
      <c r="AO18" s="116"/>
      <c r="AP18" s="116"/>
      <c r="AQ18" s="116"/>
    </row>
    <row r="19" spans="2:60" ht="6" customHeight="1" thickBot="1">
      <c r="B19" s="1091"/>
      <c r="C19" s="1091"/>
      <c r="D19" s="1091"/>
      <c r="E19" s="1091"/>
      <c r="F19" s="1091"/>
      <c r="G19" s="1091"/>
      <c r="H19" s="1091"/>
      <c r="I19" s="1091"/>
      <c r="J19" s="1091"/>
      <c r="K19" s="1091"/>
      <c r="L19" s="1091"/>
      <c r="M19" s="1091"/>
      <c r="N19" s="1091"/>
      <c r="O19" s="1091"/>
      <c r="P19" s="1091"/>
      <c r="Q19" s="1091"/>
      <c r="R19" s="1091"/>
      <c r="S19" s="1091"/>
      <c r="AI19" s="116"/>
      <c r="AJ19" s="116"/>
      <c r="AK19" s="116"/>
      <c r="AL19" s="116"/>
      <c r="AM19" s="116"/>
      <c r="AN19" s="116"/>
      <c r="AO19" s="116"/>
      <c r="AP19" s="116"/>
      <c r="AQ19" s="116"/>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117"/>
      <c r="U20" s="78"/>
      <c r="V20" s="1075" t="s">
        <v>215</v>
      </c>
      <c r="W20" s="1075"/>
      <c r="X20" s="1075"/>
      <c r="Y20" s="1075"/>
      <c r="Z20" s="1075"/>
      <c r="AA20" s="91"/>
      <c r="AB20" s="91"/>
      <c r="AC20" s="1075" t="str">
        <f>IF(F15=4,"R6.4～R6.5",IF(F15=5,"R6.5",""))</f>
        <v>R6.4～R6.5</v>
      </c>
      <c r="AD20" s="1075"/>
      <c r="AE20" s="1075"/>
      <c r="AF20" s="1075"/>
      <c r="AG20" s="1075"/>
      <c r="AH20" s="1075"/>
      <c r="AI20" s="91"/>
      <c r="AJ20" s="91"/>
      <c r="AK20" s="1075" t="str">
        <f>IF(OR(F15=4,F15=5),"R6.6","R"&amp;D15&amp;"."&amp;F15)&amp;"～R"&amp;K15&amp;"."&amp;M15</f>
        <v>R6.6～R7.3</v>
      </c>
      <c r="AL20" s="1075"/>
      <c r="AM20" s="1075"/>
      <c r="AN20" s="1075"/>
      <c r="AO20" s="1075"/>
      <c r="AP20" s="1075"/>
      <c r="AS20" s="1011" t="str">
        <f>IFERROR(VLOOKUP(AS1,【参考】数式用2!E6:S23,9,FALSE),"")</f>
        <v/>
      </c>
      <c r="AT20" s="1012"/>
      <c r="AU20" s="1012"/>
      <c r="AV20" s="1012"/>
      <c r="AW20" s="1012"/>
      <c r="AX20" s="1012"/>
      <c r="AY20" s="1012"/>
      <c r="AZ20" s="1012"/>
      <c r="BA20" s="1012"/>
      <c r="BB20" s="1012"/>
      <c r="BC20" s="1012"/>
      <c r="BD20" s="1012"/>
      <c r="BE20" s="1012"/>
      <c r="BF20" s="1012"/>
      <c r="BG20" s="1012"/>
      <c r="BH20" s="1013"/>
    </row>
    <row r="21" spans="2:60" ht="17.100000000000001" customHeight="1">
      <c r="B21" s="1082" t="s">
        <v>2121</v>
      </c>
      <c r="C21" s="1083"/>
      <c r="D21" s="1083"/>
      <c r="E21" s="1083"/>
      <c r="F21" s="1084"/>
      <c r="G21" s="1076" t="s">
        <v>216</v>
      </c>
      <c r="H21" s="1077"/>
      <c r="I21" s="1077"/>
      <c r="J21" s="1077"/>
      <c r="K21" s="1077"/>
      <c r="L21" s="1077"/>
      <c r="M21" s="1077"/>
      <c r="N21" s="1077"/>
      <c r="O21" s="1077"/>
      <c r="P21" s="1077"/>
      <c r="Q21" s="1077"/>
      <c r="R21" s="1077"/>
      <c r="S21" s="1077"/>
      <c r="T21" s="1078"/>
      <c r="U21" s="118"/>
      <c r="V21" s="438" t="str">
        <f>IFERROR(IF(L9="ベア加算","✓",""),"")</f>
        <v/>
      </c>
      <c r="W21" s="1030" t="s">
        <v>14</v>
      </c>
      <c r="X21" s="1030"/>
      <c r="Y21" s="1030"/>
      <c r="Z21" s="1030"/>
      <c r="AA21" s="1020" t="s">
        <v>12</v>
      </c>
      <c r="AB21" s="1021"/>
      <c r="AC21" s="120"/>
      <c r="AD21" s="1032" t="s">
        <v>14</v>
      </c>
      <c r="AE21" s="1032"/>
      <c r="AF21" s="1032"/>
      <c r="AG21" s="1032"/>
      <c r="AH21" s="1032"/>
      <c r="AI21" s="1020" t="s">
        <v>12</v>
      </c>
      <c r="AJ21" s="1021"/>
      <c r="AK21" s="121"/>
      <c r="AL21" s="1032" t="s">
        <v>14</v>
      </c>
      <c r="AM21" s="1032"/>
      <c r="AN21" s="1032"/>
      <c r="AO21" s="1032"/>
      <c r="AP21" s="1032"/>
      <c r="AS21" s="1014"/>
      <c r="AT21" s="1015"/>
      <c r="AU21" s="1015"/>
      <c r="AV21" s="1015"/>
      <c r="AW21" s="1015"/>
      <c r="AX21" s="1015"/>
      <c r="AY21" s="1015"/>
      <c r="AZ21" s="1015"/>
      <c r="BA21" s="1015"/>
      <c r="BB21" s="1015"/>
      <c r="BC21" s="1015"/>
      <c r="BD21" s="1015"/>
      <c r="BE21" s="1015"/>
      <c r="BF21" s="1015"/>
      <c r="BG21" s="1015"/>
      <c r="BH21" s="1016"/>
    </row>
    <row r="22" spans="2:60" ht="17.100000000000001" customHeight="1" thickBot="1">
      <c r="B22" s="1085"/>
      <c r="C22" s="1086"/>
      <c r="D22" s="1086"/>
      <c r="E22" s="1086"/>
      <c r="F22" s="1087"/>
      <c r="G22" s="1079"/>
      <c r="H22" s="1080"/>
      <c r="I22" s="1080"/>
      <c r="J22" s="1080"/>
      <c r="K22" s="1080"/>
      <c r="L22" s="1080"/>
      <c r="M22" s="1080"/>
      <c r="N22" s="1080"/>
      <c r="O22" s="1080"/>
      <c r="P22" s="1080"/>
      <c r="Q22" s="1080"/>
      <c r="R22" s="1080"/>
      <c r="S22" s="1080"/>
      <c r="T22" s="1081"/>
      <c r="U22" s="118"/>
      <c r="V22" s="122" t="str">
        <f>IFERROR(IF(L9="ベア加算なし","✓",""),"")</f>
        <v/>
      </c>
      <c r="W22" s="1054" t="s">
        <v>15</v>
      </c>
      <c r="X22" s="1030"/>
      <c r="Y22" s="1055"/>
      <c r="Z22" s="1056"/>
      <c r="AA22" s="1020"/>
      <c r="AB22" s="1021"/>
      <c r="AC22" s="120"/>
      <c r="AD22" s="1030" t="s">
        <v>15</v>
      </c>
      <c r="AE22" s="1030"/>
      <c r="AF22" s="1030"/>
      <c r="AG22" s="1030"/>
      <c r="AH22" s="1030"/>
      <c r="AI22" s="1020"/>
      <c r="AJ22" s="1021"/>
      <c r="AK22" s="121"/>
      <c r="AL22" s="1030" t="s">
        <v>15</v>
      </c>
      <c r="AM22" s="1030"/>
      <c r="AN22" s="1030"/>
      <c r="AO22" s="1030"/>
      <c r="AP22" s="1030"/>
      <c r="AS22" s="1017"/>
      <c r="AT22" s="1018"/>
      <c r="AU22" s="1018"/>
      <c r="AV22" s="1018"/>
      <c r="AW22" s="1018"/>
      <c r="AX22" s="1018"/>
      <c r="AY22" s="1018"/>
      <c r="AZ22" s="1018"/>
      <c r="BA22" s="1018"/>
      <c r="BB22" s="1018"/>
      <c r="BC22" s="1018"/>
      <c r="BD22" s="1018"/>
      <c r="BE22" s="1018"/>
      <c r="BF22" s="1018"/>
      <c r="BG22" s="1018"/>
      <c r="BH22" s="1019"/>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2" t="s">
        <v>2067</v>
      </c>
      <c r="C24" s="1083"/>
      <c r="D24" s="1083"/>
      <c r="E24" s="1083"/>
      <c r="F24" s="1084"/>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088" t="s">
        <v>2096</v>
      </c>
      <c r="X24" s="1089"/>
      <c r="Y24" s="1089"/>
      <c r="Z24" s="1090"/>
      <c r="AA24" s="1020" t="s">
        <v>12</v>
      </c>
      <c r="AB24" s="1021"/>
      <c r="AC24" s="120"/>
      <c r="AD24" s="1010" t="s">
        <v>14</v>
      </c>
      <c r="AE24" s="1010"/>
      <c r="AF24" s="1010"/>
      <c r="AG24" s="1010"/>
      <c r="AH24" s="1010"/>
      <c r="AI24" s="1020" t="s">
        <v>12</v>
      </c>
      <c r="AJ24" s="1021"/>
      <c r="AK24" s="120"/>
      <c r="AL24" s="1010" t="s">
        <v>14</v>
      </c>
      <c r="AM24" s="1010"/>
      <c r="AN24" s="1010"/>
      <c r="AO24" s="1010"/>
      <c r="AP24" s="1010"/>
      <c r="AS24" s="101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2"/>
      <c r="AU24" s="1012"/>
      <c r="AV24" s="1012"/>
      <c r="AW24" s="1012"/>
      <c r="AX24" s="1012"/>
      <c r="AY24" s="1012"/>
      <c r="AZ24" s="1012"/>
      <c r="BA24" s="1012"/>
      <c r="BB24" s="1012"/>
      <c r="BC24" s="1012"/>
      <c r="BD24" s="1012"/>
      <c r="BE24" s="1012"/>
      <c r="BF24" s="1012"/>
      <c r="BG24" s="1012"/>
      <c r="BH24" s="1013"/>
    </row>
    <row r="25" spans="2:60" ht="21">
      <c r="B25" s="1160"/>
      <c r="C25" s="1161"/>
      <c r="D25" s="1161"/>
      <c r="E25" s="1161"/>
      <c r="F25" s="1162"/>
      <c r="G25" s="1024"/>
      <c r="H25" s="1025"/>
      <c r="I25" s="1025"/>
      <c r="J25" s="1025"/>
      <c r="K25" s="1025"/>
      <c r="L25" s="1025"/>
      <c r="M25" s="1025"/>
      <c r="N25" s="1025"/>
      <c r="O25" s="1025"/>
      <c r="P25" s="1025"/>
      <c r="Q25" s="1025"/>
      <c r="R25" s="1025"/>
      <c r="S25" s="1025"/>
      <c r="T25" s="1095"/>
      <c r="U25" s="118"/>
      <c r="V25" s="438" t="str">
        <f>IFERROR(IF(B9="処遇加算Ⅲ","✓",""),"")</f>
        <v/>
      </c>
      <c r="W25" s="1088" t="s">
        <v>19</v>
      </c>
      <c r="X25" s="1089"/>
      <c r="Y25" s="1089"/>
      <c r="Z25" s="1090"/>
      <c r="AA25" s="1020"/>
      <c r="AB25" s="1021"/>
      <c r="AC25" s="120"/>
      <c r="AD25" s="1022" t="s">
        <v>17</v>
      </c>
      <c r="AE25" s="1022"/>
      <c r="AF25" s="1022"/>
      <c r="AG25" s="1022"/>
      <c r="AH25" s="1022"/>
      <c r="AI25" s="1020"/>
      <c r="AJ25" s="1021"/>
      <c r="AK25" s="121"/>
      <c r="AL25" s="1022" t="s">
        <v>17</v>
      </c>
      <c r="AM25" s="1022"/>
      <c r="AN25" s="1022"/>
      <c r="AO25" s="1022"/>
      <c r="AP25" s="1022"/>
      <c r="AS25" s="1014"/>
      <c r="AT25" s="1015"/>
      <c r="AU25" s="1015"/>
      <c r="AV25" s="1015"/>
      <c r="AW25" s="1015"/>
      <c r="AX25" s="1015"/>
      <c r="AY25" s="1015"/>
      <c r="AZ25" s="1015"/>
      <c r="BA25" s="1015"/>
      <c r="BB25" s="1015"/>
      <c r="BC25" s="1015"/>
      <c r="BD25" s="1015"/>
      <c r="BE25" s="1015"/>
      <c r="BF25" s="1015"/>
      <c r="BG25" s="1015"/>
      <c r="BH25" s="1016"/>
    </row>
    <row r="26" spans="2:60" ht="18" customHeight="1" thickBot="1">
      <c r="B26" s="1085"/>
      <c r="C26" s="1086"/>
      <c r="D26" s="1086"/>
      <c r="E26" s="1086"/>
      <c r="F26" s="1087"/>
      <c r="G26" s="1079"/>
      <c r="H26" s="1080"/>
      <c r="I26" s="1080"/>
      <c r="J26" s="1080"/>
      <c r="K26" s="1080"/>
      <c r="L26" s="1080"/>
      <c r="M26" s="1080"/>
      <c r="N26" s="1080"/>
      <c r="O26" s="1080"/>
      <c r="P26" s="1080"/>
      <c r="Q26" s="1080"/>
      <c r="R26" s="1080"/>
      <c r="S26" s="1080"/>
      <c r="T26" s="1081"/>
      <c r="U26" s="92"/>
      <c r="V26" s="438" t="str">
        <f>IFERROR(IF(B9="処遇加算なし","✓",""),"")</f>
        <v/>
      </c>
      <c r="W26" s="1088" t="s">
        <v>2097</v>
      </c>
      <c r="X26" s="1089"/>
      <c r="Y26" s="1089"/>
      <c r="Z26" s="1090"/>
      <c r="AA26" s="1020"/>
      <c r="AB26" s="1021"/>
      <c r="AC26" s="120"/>
      <c r="AD26" s="1010" t="s">
        <v>15</v>
      </c>
      <c r="AE26" s="1010"/>
      <c r="AF26" s="1010"/>
      <c r="AG26" s="1010"/>
      <c r="AH26" s="1010"/>
      <c r="AI26" s="1020"/>
      <c r="AJ26" s="1021"/>
      <c r="AK26" s="121"/>
      <c r="AL26" s="1010" t="s">
        <v>15</v>
      </c>
      <c r="AM26" s="1010"/>
      <c r="AN26" s="1010"/>
      <c r="AO26" s="1010"/>
      <c r="AP26" s="1010"/>
      <c r="AS26" s="1017"/>
      <c r="AT26" s="1018"/>
      <c r="AU26" s="1018"/>
      <c r="AV26" s="1018"/>
      <c r="AW26" s="1018"/>
      <c r="AX26" s="1018"/>
      <c r="AY26" s="1018"/>
      <c r="AZ26" s="1018"/>
      <c r="BA26" s="1018"/>
      <c r="BB26" s="1018"/>
      <c r="BC26" s="1018"/>
      <c r="BD26" s="1018"/>
      <c r="BE26" s="1018"/>
      <c r="BF26" s="1018"/>
      <c r="BG26" s="1018"/>
      <c r="BH26" s="1019"/>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2" t="s">
        <v>2068</v>
      </c>
      <c r="C28" s="1083"/>
      <c r="D28" s="1083"/>
      <c r="E28" s="1083"/>
      <c r="F28" s="1084"/>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088" t="s">
        <v>2096</v>
      </c>
      <c r="X28" s="1089"/>
      <c r="Y28" s="1089"/>
      <c r="Z28" s="1090"/>
      <c r="AA28" s="1020" t="s">
        <v>12</v>
      </c>
      <c r="AB28" s="1021"/>
      <c r="AC28" s="120"/>
      <c r="AD28" s="1010" t="s">
        <v>14</v>
      </c>
      <c r="AE28" s="1010"/>
      <c r="AF28" s="1010"/>
      <c r="AG28" s="1010"/>
      <c r="AH28" s="1010"/>
      <c r="AI28" s="1020" t="s">
        <v>12</v>
      </c>
      <c r="AJ28" s="1021"/>
      <c r="AK28" s="120"/>
      <c r="AL28" s="1010" t="s">
        <v>14</v>
      </c>
      <c r="AM28" s="1010"/>
      <c r="AN28" s="1010"/>
      <c r="AO28" s="1010"/>
      <c r="AP28" s="1010"/>
      <c r="AS28" s="101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2"/>
      <c r="AU28" s="1012"/>
      <c r="AV28" s="1012"/>
      <c r="AW28" s="1012"/>
      <c r="AX28" s="1012"/>
      <c r="AY28" s="1012"/>
      <c r="AZ28" s="1012"/>
      <c r="BA28" s="1012"/>
      <c r="BB28" s="1012"/>
      <c r="BC28" s="1012"/>
      <c r="BD28" s="1012"/>
      <c r="BE28" s="1012"/>
      <c r="BF28" s="1012"/>
      <c r="BG28" s="1012"/>
      <c r="BH28" s="1013"/>
    </row>
    <row r="29" spans="2:60" ht="21" customHeight="1">
      <c r="B29" s="1160"/>
      <c r="C29" s="1161"/>
      <c r="D29" s="1161"/>
      <c r="E29" s="1161"/>
      <c r="F29" s="1162"/>
      <c r="G29" s="1024"/>
      <c r="H29" s="1025"/>
      <c r="I29" s="1025"/>
      <c r="J29" s="1025"/>
      <c r="K29" s="1025"/>
      <c r="L29" s="1025"/>
      <c r="M29" s="1025"/>
      <c r="N29" s="1025"/>
      <c r="O29" s="1025"/>
      <c r="P29" s="1025"/>
      <c r="Q29" s="1025"/>
      <c r="R29" s="1025"/>
      <c r="S29" s="1025"/>
      <c r="T29" s="1095"/>
      <c r="U29" s="118"/>
      <c r="V29" s="438" t="str">
        <f>IFERROR(IF(B9="処遇加算Ⅲ","✓",""),"")</f>
        <v/>
      </c>
      <c r="W29" s="1088" t="s">
        <v>19</v>
      </c>
      <c r="X29" s="1089"/>
      <c r="Y29" s="1089"/>
      <c r="Z29" s="1090"/>
      <c r="AA29" s="1020"/>
      <c r="AB29" s="1021"/>
      <c r="AC29" s="120"/>
      <c r="AD29" s="1022" t="s">
        <v>17</v>
      </c>
      <c r="AE29" s="1022"/>
      <c r="AF29" s="1022"/>
      <c r="AG29" s="1022"/>
      <c r="AH29" s="1022"/>
      <c r="AI29" s="1020"/>
      <c r="AJ29" s="1021"/>
      <c r="AK29" s="121"/>
      <c r="AL29" s="1022" t="s">
        <v>17</v>
      </c>
      <c r="AM29" s="1022"/>
      <c r="AN29" s="1022"/>
      <c r="AO29" s="1022"/>
      <c r="AP29" s="1022"/>
      <c r="AS29" s="1014"/>
      <c r="AT29" s="1015"/>
      <c r="AU29" s="1015"/>
      <c r="AV29" s="1015"/>
      <c r="AW29" s="1015"/>
      <c r="AX29" s="1015"/>
      <c r="AY29" s="1015"/>
      <c r="AZ29" s="1015"/>
      <c r="BA29" s="1015"/>
      <c r="BB29" s="1015"/>
      <c r="BC29" s="1015"/>
      <c r="BD29" s="1015"/>
      <c r="BE29" s="1015"/>
      <c r="BF29" s="1015"/>
      <c r="BG29" s="1015"/>
      <c r="BH29" s="1016"/>
    </row>
    <row r="30" spans="2:60" ht="18" customHeight="1" thickBot="1">
      <c r="B30" s="1085"/>
      <c r="C30" s="1086"/>
      <c r="D30" s="1086"/>
      <c r="E30" s="1086"/>
      <c r="F30" s="1087"/>
      <c r="G30" s="1079"/>
      <c r="H30" s="1080"/>
      <c r="I30" s="1080"/>
      <c r="J30" s="1080"/>
      <c r="K30" s="1080"/>
      <c r="L30" s="1080"/>
      <c r="M30" s="1080"/>
      <c r="N30" s="1080"/>
      <c r="O30" s="1080"/>
      <c r="P30" s="1080"/>
      <c r="Q30" s="1080"/>
      <c r="R30" s="1080"/>
      <c r="S30" s="1080"/>
      <c r="T30" s="1081"/>
      <c r="U30" s="92"/>
      <c r="V30" s="438" t="str">
        <f>IFERROR(IF(B9="処遇加算なし","✓",""),"")</f>
        <v/>
      </c>
      <c r="W30" s="1088" t="s">
        <v>2097</v>
      </c>
      <c r="X30" s="1089"/>
      <c r="Y30" s="1089"/>
      <c r="Z30" s="1090"/>
      <c r="AA30" s="1020"/>
      <c r="AB30" s="1021"/>
      <c r="AC30" s="120"/>
      <c r="AD30" s="1010" t="s">
        <v>15</v>
      </c>
      <c r="AE30" s="1010"/>
      <c r="AF30" s="1010"/>
      <c r="AG30" s="1010"/>
      <c r="AH30" s="1010"/>
      <c r="AI30" s="1020"/>
      <c r="AJ30" s="1021"/>
      <c r="AK30" s="121"/>
      <c r="AL30" s="1010" t="s">
        <v>15</v>
      </c>
      <c r="AM30" s="1010"/>
      <c r="AN30" s="1010"/>
      <c r="AO30" s="1010"/>
      <c r="AP30" s="1010"/>
      <c r="AS30" s="1017"/>
      <c r="AT30" s="1018"/>
      <c r="AU30" s="1018"/>
      <c r="AV30" s="1018"/>
      <c r="AW30" s="1018"/>
      <c r="AX30" s="1018"/>
      <c r="AY30" s="1018"/>
      <c r="AZ30" s="1018"/>
      <c r="BA30" s="1018"/>
      <c r="BB30" s="1018"/>
      <c r="BC30" s="1018"/>
      <c r="BD30" s="1018"/>
      <c r="BE30" s="1018"/>
      <c r="BF30" s="1018"/>
      <c r="BG30" s="1018"/>
      <c r="BH30" s="1019"/>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6" t="s">
        <v>2069</v>
      </c>
      <c r="C32" s="1136"/>
      <c r="D32" s="1136"/>
      <c r="E32" s="1136"/>
      <c r="F32" s="1136"/>
      <c r="G32" s="1076" t="s">
        <v>2322</v>
      </c>
      <c r="H32" s="1077"/>
      <c r="I32" s="1077"/>
      <c r="J32" s="1077"/>
      <c r="K32" s="1077"/>
      <c r="L32" s="1077"/>
      <c r="M32" s="1077"/>
      <c r="N32" s="1077"/>
      <c r="O32" s="1077"/>
      <c r="P32" s="1077"/>
      <c r="Q32" s="1077"/>
      <c r="R32" s="1077"/>
      <c r="S32" s="1077"/>
      <c r="T32" s="1078"/>
      <c r="U32" s="118"/>
      <c r="V32" s="438" t="str">
        <f>IFERROR(IF(B9="処遇加算Ⅰ","✓",""),"")</f>
        <v/>
      </c>
      <c r="W32" s="1054" t="s">
        <v>14</v>
      </c>
      <c r="X32" s="1055"/>
      <c r="Y32" s="1055"/>
      <c r="Z32" s="1056"/>
      <c r="AA32" s="1031" t="s">
        <v>12</v>
      </c>
      <c r="AB32" s="1021"/>
      <c r="AC32" s="120"/>
      <c r="AD32" s="1010" t="s">
        <v>14</v>
      </c>
      <c r="AE32" s="1010"/>
      <c r="AF32" s="1010"/>
      <c r="AG32" s="1010"/>
      <c r="AH32" s="1010"/>
      <c r="AI32" s="1031" t="s">
        <v>12</v>
      </c>
      <c r="AJ32" s="1021"/>
      <c r="AK32" s="120"/>
      <c r="AL32" s="1010" t="s">
        <v>14</v>
      </c>
      <c r="AM32" s="1010"/>
      <c r="AN32" s="1010"/>
      <c r="AO32" s="1010"/>
      <c r="AP32" s="1010"/>
      <c r="AS32" s="101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2"/>
      <c r="AU32" s="1012"/>
      <c r="AV32" s="1012"/>
      <c r="AW32" s="1012"/>
      <c r="AX32" s="1012"/>
      <c r="AY32" s="1012"/>
      <c r="AZ32" s="1012"/>
      <c r="BA32" s="1012"/>
      <c r="BB32" s="1012"/>
      <c r="BC32" s="1012"/>
      <c r="BD32" s="1012"/>
      <c r="BE32" s="1012"/>
      <c r="BF32" s="1012"/>
      <c r="BG32" s="1012"/>
      <c r="BH32" s="1013"/>
    </row>
    <row r="33" spans="2:82" ht="21" customHeight="1">
      <c r="B33" s="1136"/>
      <c r="C33" s="1136"/>
      <c r="D33" s="1136"/>
      <c r="E33" s="1136"/>
      <c r="F33" s="1136"/>
      <c r="G33" s="1024"/>
      <c r="H33" s="1025"/>
      <c r="I33" s="1025"/>
      <c r="J33" s="1025"/>
      <c r="K33" s="1025"/>
      <c r="L33" s="1025"/>
      <c r="M33" s="1025"/>
      <c r="N33" s="1025"/>
      <c r="O33" s="1025"/>
      <c r="P33" s="1025"/>
      <c r="Q33" s="1025"/>
      <c r="R33" s="1025"/>
      <c r="S33" s="1025"/>
      <c r="T33" s="1095"/>
      <c r="U33" s="118"/>
      <c r="V33" s="438" t="str">
        <f>IFERROR(IF(AND(B9&lt;&gt;"",B9&lt;&gt;"処遇加算Ⅰ"),"✓",""),"")</f>
        <v/>
      </c>
      <c r="W33" s="1054" t="s">
        <v>15</v>
      </c>
      <c r="X33" s="1055"/>
      <c r="Y33" s="1055"/>
      <c r="Z33" s="1056"/>
      <c r="AA33" s="1031"/>
      <c r="AB33" s="1021"/>
      <c r="AC33" s="120"/>
      <c r="AD33" s="1057" t="s">
        <v>17</v>
      </c>
      <c r="AE33" s="1057"/>
      <c r="AF33" s="1057"/>
      <c r="AG33" s="1057"/>
      <c r="AH33" s="1057"/>
      <c r="AI33" s="1031"/>
      <c r="AJ33" s="1021"/>
      <c r="AK33" s="130"/>
      <c r="AL33" s="1022" t="s">
        <v>17</v>
      </c>
      <c r="AM33" s="1022"/>
      <c r="AN33" s="1022"/>
      <c r="AO33" s="1022"/>
      <c r="AP33" s="1022"/>
      <c r="AS33" s="1014"/>
      <c r="AT33" s="1015"/>
      <c r="AU33" s="1015"/>
      <c r="AV33" s="1015"/>
      <c r="AW33" s="1015"/>
      <c r="AX33" s="1015"/>
      <c r="AY33" s="1015"/>
      <c r="AZ33" s="1015"/>
      <c r="BA33" s="1015"/>
      <c r="BB33" s="1015"/>
      <c r="BC33" s="1015"/>
      <c r="BD33" s="1015"/>
      <c r="BE33" s="1015"/>
      <c r="BF33" s="1015"/>
      <c r="BG33" s="1015"/>
      <c r="BH33" s="1016"/>
    </row>
    <row r="34" spans="2:82" ht="18.75" customHeight="1" thickBot="1">
      <c r="B34" s="1136"/>
      <c r="C34" s="1136"/>
      <c r="D34" s="1136"/>
      <c r="E34" s="1136"/>
      <c r="F34" s="1136"/>
      <c r="G34" s="1079"/>
      <c r="H34" s="1080"/>
      <c r="I34" s="1080"/>
      <c r="J34" s="1080"/>
      <c r="K34" s="1080"/>
      <c r="L34" s="1080"/>
      <c r="M34" s="1080"/>
      <c r="N34" s="1080"/>
      <c r="O34" s="1080"/>
      <c r="P34" s="1080"/>
      <c r="Q34" s="1080"/>
      <c r="R34" s="1080"/>
      <c r="S34" s="1080"/>
      <c r="T34" s="1081"/>
      <c r="U34" s="92"/>
      <c r="V34" s="125"/>
      <c r="W34" s="97"/>
      <c r="X34" s="97"/>
      <c r="Y34" s="97"/>
      <c r="Z34" s="97"/>
      <c r="AA34" s="1031"/>
      <c r="AB34" s="1021"/>
      <c r="AC34" s="120"/>
      <c r="AD34" s="1030" t="s">
        <v>15</v>
      </c>
      <c r="AE34" s="1030"/>
      <c r="AF34" s="1030"/>
      <c r="AG34" s="1030"/>
      <c r="AH34" s="1030"/>
      <c r="AI34" s="1031"/>
      <c r="AJ34" s="1021"/>
      <c r="AK34" s="120"/>
      <c r="AL34" s="1030" t="s">
        <v>15</v>
      </c>
      <c r="AM34" s="1030"/>
      <c r="AN34" s="1030"/>
      <c r="AO34" s="1030"/>
      <c r="AP34" s="1030"/>
      <c r="AS34" s="1017"/>
      <c r="AT34" s="1018"/>
      <c r="AU34" s="1018"/>
      <c r="AV34" s="1018"/>
      <c r="AW34" s="1018"/>
      <c r="AX34" s="1018"/>
      <c r="AY34" s="1018"/>
      <c r="AZ34" s="1018"/>
      <c r="BA34" s="1018"/>
      <c r="BB34" s="1018"/>
      <c r="BC34" s="1018"/>
      <c r="BD34" s="1018"/>
      <c r="BE34" s="1018"/>
      <c r="BF34" s="1018"/>
      <c r="BG34" s="1018"/>
      <c r="BH34" s="1019"/>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6" t="s">
        <v>2070</v>
      </c>
      <c r="C36" s="1136"/>
      <c r="D36" s="1136"/>
      <c r="E36" s="1136"/>
      <c r="F36" s="1136"/>
      <c r="G36" s="1106" t="s">
        <v>2323</v>
      </c>
      <c r="H36" s="1107"/>
      <c r="I36" s="1107"/>
      <c r="J36" s="1107"/>
      <c r="K36" s="1107"/>
      <c r="L36" s="1107"/>
      <c r="M36" s="1107"/>
      <c r="N36" s="1107"/>
      <c r="O36" s="1107"/>
      <c r="P36" s="1107"/>
      <c r="Q36" s="1107"/>
      <c r="R36" s="1107"/>
      <c r="S36" s="1107"/>
      <c r="T36" s="1108"/>
      <c r="U36" s="118"/>
      <c r="V36" s="438" t="str">
        <f>IFERROR(IF(OR(G9="特定加算Ⅰ",G9="特定加算Ⅱ"),"✓",""),"")</f>
        <v/>
      </c>
      <c r="W36" s="1054" t="s">
        <v>14</v>
      </c>
      <c r="X36" s="1055"/>
      <c r="Y36" s="1055"/>
      <c r="Z36" s="1056"/>
      <c r="AA36" s="1020" t="s">
        <v>12</v>
      </c>
      <c r="AB36" s="1021"/>
      <c r="AC36" s="120"/>
      <c r="AD36" s="1030" t="s">
        <v>14</v>
      </c>
      <c r="AE36" s="1030"/>
      <c r="AF36" s="1030"/>
      <c r="AG36" s="1030"/>
      <c r="AH36" s="1030"/>
      <c r="AI36" s="1020" t="s">
        <v>12</v>
      </c>
      <c r="AJ36" s="1021"/>
      <c r="AK36" s="120"/>
      <c r="AL36" s="1030" t="s">
        <v>14</v>
      </c>
      <c r="AM36" s="1030"/>
      <c r="AN36" s="1030"/>
      <c r="AO36" s="1030"/>
      <c r="AP36" s="1030"/>
      <c r="AS36" s="101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2"/>
      <c r="AU36" s="1012"/>
      <c r="AV36" s="1012"/>
      <c r="AW36" s="1012"/>
      <c r="AX36" s="1012"/>
      <c r="AY36" s="1012"/>
      <c r="AZ36" s="1012"/>
      <c r="BA36" s="1012"/>
      <c r="BB36" s="1012"/>
      <c r="BC36" s="1012"/>
      <c r="BD36" s="1012"/>
      <c r="BE36" s="1012"/>
      <c r="BF36" s="1012"/>
      <c r="BG36" s="1012"/>
      <c r="BH36" s="1013"/>
    </row>
    <row r="37" spans="2:82" ht="21" customHeight="1">
      <c r="B37" s="1136"/>
      <c r="C37" s="1136"/>
      <c r="D37" s="1136"/>
      <c r="E37" s="1136"/>
      <c r="F37" s="1136"/>
      <c r="G37" s="1109"/>
      <c r="H37" s="1110"/>
      <c r="I37" s="1110"/>
      <c r="J37" s="1110"/>
      <c r="K37" s="1110"/>
      <c r="L37" s="1110"/>
      <c r="M37" s="1110"/>
      <c r="N37" s="1110"/>
      <c r="O37" s="1110"/>
      <c r="P37" s="1110"/>
      <c r="Q37" s="1110"/>
      <c r="R37" s="1110"/>
      <c r="S37" s="1110"/>
      <c r="T37" s="1111"/>
      <c r="U37" s="118"/>
      <c r="V37" s="438" t="str">
        <f>IFERROR(IF(G9="特定加算なし","✓",""),"")</f>
        <v/>
      </c>
      <c r="W37" s="1054" t="s">
        <v>15</v>
      </c>
      <c r="X37" s="1055"/>
      <c r="Y37" s="1055"/>
      <c r="Z37" s="1056"/>
      <c r="AA37" s="1020"/>
      <c r="AB37" s="1021"/>
      <c r="AC37" s="1046" t="s">
        <v>2175</v>
      </c>
      <c r="AD37" s="1047"/>
      <c r="AE37" s="1047"/>
      <c r="AF37" s="1047"/>
      <c r="AG37" s="1048"/>
      <c r="AH37" s="1049"/>
      <c r="AI37" s="1020"/>
      <c r="AJ37" s="1021"/>
      <c r="AK37" s="1046" t="s">
        <v>2175</v>
      </c>
      <c r="AL37" s="1047"/>
      <c r="AM37" s="1047"/>
      <c r="AN37" s="1047"/>
      <c r="AO37" s="1048"/>
      <c r="AP37" s="1049"/>
      <c r="AS37" s="1014"/>
      <c r="AT37" s="1015"/>
      <c r="AU37" s="1015"/>
      <c r="AV37" s="1015"/>
      <c r="AW37" s="1015"/>
      <c r="AX37" s="1015"/>
      <c r="AY37" s="1015"/>
      <c r="AZ37" s="1015"/>
      <c r="BA37" s="1015"/>
      <c r="BB37" s="1015"/>
      <c r="BC37" s="1015"/>
      <c r="BD37" s="1015"/>
      <c r="BE37" s="1015"/>
      <c r="BF37" s="1015"/>
      <c r="BG37" s="1015"/>
      <c r="BH37" s="1016"/>
    </row>
    <row r="38" spans="2:82" ht="17.100000000000001" customHeight="1" thickBot="1">
      <c r="B38" s="1136"/>
      <c r="C38" s="1136"/>
      <c r="D38" s="1136"/>
      <c r="E38" s="1136"/>
      <c r="F38" s="1136"/>
      <c r="G38" s="1112"/>
      <c r="H38" s="1113"/>
      <c r="I38" s="1113"/>
      <c r="J38" s="1113"/>
      <c r="K38" s="1113"/>
      <c r="L38" s="1113"/>
      <c r="M38" s="1113"/>
      <c r="N38" s="1113"/>
      <c r="O38" s="1113"/>
      <c r="P38" s="1113"/>
      <c r="Q38" s="1113"/>
      <c r="R38" s="1113"/>
      <c r="S38" s="1113"/>
      <c r="T38" s="1114"/>
      <c r="U38" s="118"/>
      <c r="Z38" s="133"/>
      <c r="AA38" s="1031"/>
      <c r="AB38" s="1021"/>
      <c r="AC38" s="120"/>
      <c r="AD38" s="1030" t="s">
        <v>15</v>
      </c>
      <c r="AE38" s="1030"/>
      <c r="AF38" s="1030"/>
      <c r="AG38" s="1030"/>
      <c r="AH38" s="1030"/>
      <c r="AI38" s="1020"/>
      <c r="AJ38" s="1021"/>
      <c r="AK38" s="120"/>
      <c r="AL38" s="1030" t="s">
        <v>15</v>
      </c>
      <c r="AM38" s="1030"/>
      <c r="AN38" s="1030"/>
      <c r="AO38" s="1030"/>
      <c r="AP38" s="1030"/>
      <c r="AS38" s="1017"/>
      <c r="AT38" s="1018"/>
      <c r="AU38" s="1018"/>
      <c r="AV38" s="1018"/>
      <c r="AW38" s="1018"/>
      <c r="AX38" s="1018"/>
      <c r="AY38" s="1018"/>
      <c r="AZ38" s="1018"/>
      <c r="BA38" s="1018"/>
      <c r="BB38" s="1018"/>
      <c r="BC38" s="1018"/>
      <c r="BD38" s="1018"/>
      <c r="BE38" s="1018"/>
      <c r="BF38" s="1018"/>
      <c r="BG38" s="1018"/>
      <c r="BH38" s="1019"/>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6" t="s">
        <v>2071</v>
      </c>
      <c r="C40" s="1136"/>
      <c r="D40" s="1136"/>
      <c r="E40" s="1136"/>
      <c r="F40" s="1136"/>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4" t="s">
        <v>14</v>
      </c>
      <c r="X40" s="1055"/>
      <c r="Y40" s="1055"/>
      <c r="Z40" s="1056"/>
      <c r="AA40" s="1020" t="s">
        <v>12</v>
      </c>
      <c r="AB40" s="1021"/>
      <c r="AC40" s="120"/>
      <c r="AD40" s="1030" t="s">
        <v>14</v>
      </c>
      <c r="AE40" s="1030"/>
      <c r="AF40" s="1030"/>
      <c r="AG40" s="1030"/>
      <c r="AH40" s="1030"/>
      <c r="AI40" s="1020" t="s">
        <v>12</v>
      </c>
      <c r="AJ40" s="1021"/>
      <c r="AK40" s="120"/>
      <c r="AL40" s="1030" t="s">
        <v>14</v>
      </c>
      <c r="AM40" s="1030"/>
      <c r="AN40" s="1030"/>
      <c r="AO40" s="1030"/>
      <c r="AP40" s="1030"/>
      <c r="AS40" s="101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2"/>
      <c r="AU40" s="1012"/>
      <c r="AV40" s="1012"/>
      <c r="AW40" s="1012"/>
      <c r="AX40" s="1012"/>
      <c r="AY40" s="1012"/>
      <c r="AZ40" s="1012"/>
      <c r="BA40" s="1012"/>
      <c r="BB40" s="1012"/>
      <c r="BC40" s="1012"/>
      <c r="BD40" s="1012"/>
      <c r="BE40" s="1012"/>
      <c r="BF40" s="1012"/>
      <c r="BG40" s="1012"/>
      <c r="BH40" s="1013"/>
    </row>
    <row r="41" spans="2:82" ht="22.5" customHeight="1">
      <c r="B41" s="1136"/>
      <c r="C41" s="1136"/>
      <c r="D41" s="1136"/>
      <c r="E41" s="1136"/>
      <c r="F41" s="1136"/>
      <c r="G41" s="1024"/>
      <c r="H41" s="1025"/>
      <c r="I41" s="1025"/>
      <c r="J41" s="1025"/>
      <c r="K41" s="1025"/>
      <c r="L41" s="1025"/>
      <c r="M41" s="1025"/>
      <c r="N41" s="1025"/>
      <c r="O41" s="1025"/>
      <c r="P41" s="1025"/>
      <c r="Q41" s="1025"/>
      <c r="R41" s="1025"/>
      <c r="S41" s="1025"/>
      <c r="T41" s="1095"/>
      <c r="U41" s="92"/>
      <c r="V41" s="438" t="str">
        <f>IFERROR(IF(OR(G9="特定加算Ⅱ",G9="特定加算なし"),"✓",""),"")</f>
        <v/>
      </c>
      <c r="W41" s="1054" t="s">
        <v>15</v>
      </c>
      <c r="X41" s="1055"/>
      <c r="Y41" s="1055"/>
      <c r="Z41" s="1056"/>
      <c r="AA41" s="1020"/>
      <c r="AB41" s="1021"/>
      <c r="AC41" s="134" t="s">
        <v>82</v>
      </c>
      <c r="AD41" s="1051"/>
      <c r="AE41" s="1052"/>
      <c r="AF41" s="1052"/>
      <c r="AG41" s="1052"/>
      <c r="AH41" s="1053"/>
      <c r="AI41" s="1020"/>
      <c r="AJ41" s="1021"/>
      <c r="AK41" s="134" t="s">
        <v>82</v>
      </c>
      <c r="AL41" s="1051"/>
      <c r="AM41" s="1052"/>
      <c r="AN41" s="1052"/>
      <c r="AO41" s="1052"/>
      <c r="AP41" s="1053"/>
      <c r="AS41" s="1014"/>
      <c r="AT41" s="1015"/>
      <c r="AU41" s="1015"/>
      <c r="AV41" s="1015"/>
      <c r="AW41" s="1015"/>
      <c r="AX41" s="1015"/>
      <c r="AY41" s="1015"/>
      <c r="AZ41" s="1015"/>
      <c r="BA41" s="1015"/>
      <c r="BB41" s="1015"/>
      <c r="BC41" s="1015"/>
      <c r="BD41" s="1015"/>
      <c r="BE41" s="1015"/>
      <c r="BF41" s="1015"/>
      <c r="BG41" s="1015"/>
      <c r="BH41" s="1016"/>
    </row>
    <row r="42" spans="2:82" ht="17.100000000000001" customHeight="1" thickBot="1">
      <c r="B42" s="1136"/>
      <c r="C42" s="1136"/>
      <c r="D42" s="1136"/>
      <c r="E42" s="1136"/>
      <c r="F42" s="1136"/>
      <c r="G42" s="1079"/>
      <c r="H42" s="1080"/>
      <c r="I42" s="1080"/>
      <c r="J42" s="1080"/>
      <c r="K42" s="1080"/>
      <c r="L42" s="1080"/>
      <c r="M42" s="1080"/>
      <c r="N42" s="1080"/>
      <c r="O42" s="1080"/>
      <c r="P42" s="1080"/>
      <c r="Q42" s="1080"/>
      <c r="R42" s="1080"/>
      <c r="S42" s="1080"/>
      <c r="T42" s="1081"/>
      <c r="U42" s="92"/>
      <c r="V42" s="85"/>
      <c r="W42" s="135"/>
      <c r="X42" s="135"/>
      <c r="Y42" s="135"/>
      <c r="Z42" s="135"/>
      <c r="AA42" s="435"/>
      <c r="AB42" s="435"/>
      <c r="AC42" s="136"/>
      <c r="AD42" s="1030" t="s">
        <v>15</v>
      </c>
      <c r="AE42" s="1030"/>
      <c r="AF42" s="1030"/>
      <c r="AG42" s="1030"/>
      <c r="AH42" s="1030"/>
      <c r="AI42" s="435"/>
      <c r="AJ42" s="435"/>
      <c r="AK42" s="136"/>
      <c r="AL42" s="1030" t="s">
        <v>15</v>
      </c>
      <c r="AM42" s="1030"/>
      <c r="AN42" s="1030"/>
      <c r="AO42" s="1030"/>
      <c r="AP42" s="1030"/>
      <c r="AS42" s="1017"/>
      <c r="AT42" s="1018"/>
      <c r="AU42" s="1018"/>
      <c r="AV42" s="1018"/>
      <c r="AW42" s="1018"/>
      <c r="AX42" s="1018"/>
      <c r="AY42" s="1018"/>
      <c r="AZ42" s="1018"/>
      <c r="BA42" s="1018"/>
      <c r="BB42" s="1018"/>
      <c r="BC42" s="1018"/>
      <c r="BD42" s="1018"/>
      <c r="BE42" s="1018"/>
      <c r="BF42" s="1018"/>
      <c r="BG42" s="1018"/>
      <c r="BH42" s="1019"/>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6" t="s">
        <v>2072</v>
      </c>
      <c r="C44" s="1136"/>
      <c r="D44" s="1136"/>
      <c r="E44" s="1136"/>
      <c r="F44" s="1136"/>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4" t="s">
        <v>14</v>
      </c>
      <c r="X44" s="1055"/>
      <c r="Y44" s="1055"/>
      <c r="Z44" s="1056"/>
      <c r="AA44" s="1020" t="s">
        <v>12</v>
      </c>
      <c r="AB44" s="1021"/>
      <c r="AC44" s="120"/>
      <c r="AD44" s="1030" t="s">
        <v>14</v>
      </c>
      <c r="AE44" s="1030"/>
      <c r="AF44" s="1030"/>
      <c r="AG44" s="1030"/>
      <c r="AH44" s="1030"/>
      <c r="AI44" s="1020" t="s">
        <v>12</v>
      </c>
      <c r="AJ44" s="1021"/>
      <c r="AK44" s="120"/>
      <c r="AL44" s="1030" t="s">
        <v>14</v>
      </c>
      <c r="AM44" s="1030"/>
      <c r="AN44" s="1030"/>
      <c r="AO44" s="1030"/>
      <c r="AP44" s="1030"/>
      <c r="AS44" s="1011" t="str">
        <f>IFERROR(IF(AS63="○","！R5年度に満たしていた要件を満たさない計画になっている。",IF(OR(AH63=2,AP63=2),VLOOKUP(AS1,【参考】数式用2!E6:S23,15,FALSE),"")),"")</f>
        <v/>
      </c>
      <c r="AT44" s="1012"/>
      <c r="AU44" s="1012"/>
      <c r="AV44" s="1012"/>
      <c r="AW44" s="1012"/>
      <c r="AX44" s="1012"/>
      <c r="AY44" s="1012"/>
      <c r="AZ44" s="1012"/>
      <c r="BA44" s="1012"/>
      <c r="BB44" s="1012"/>
      <c r="BC44" s="1012"/>
      <c r="BD44" s="1012"/>
      <c r="BE44" s="1012"/>
      <c r="BF44" s="1012"/>
      <c r="BG44" s="1012"/>
      <c r="BH44" s="1013"/>
    </row>
    <row r="45" spans="2:82" ht="17.100000000000001" customHeight="1" thickBot="1">
      <c r="B45" s="1136"/>
      <c r="C45" s="1136"/>
      <c r="D45" s="1136"/>
      <c r="E45" s="1136"/>
      <c r="F45" s="1136"/>
      <c r="G45" s="1079"/>
      <c r="H45" s="1080"/>
      <c r="I45" s="1080"/>
      <c r="J45" s="1080"/>
      <c r="K45" s="1080"/>
      <c r="L45" s="1080"/>
      <c r="M45" s="1080"/>
      <c r="N45" s="1080"/>
      <c r="O45" s="1080"/>
      <c r="P45" s="1080"/>
      <c r="Q45" s="1080"/>
      <c r="R45" s="1080"/>
      <c r="S45" s="1080"/>
      <c r="T45" s="1081"/>
      <c r="U45" s="118"/>
      <c r="V45" s="438" t="str">
        <f>IFERROR(IF(G9="特定加算なし","✓",""),"")</f>
        <v/>
      </c>
      <c r="W45" s="1054" t="s">
        <v>15</v>
      </c>
      <c r="X45" s="1055"/>
      <c r="Y45" s="1055"/>
      <c r="Z45" s="1056"/>
      <c r="AA45" s="1020"/>
      <c r="AB45" s="1021"/>
      <c r="AC45" s="120"/>
      <c r="AD45" s="1030" t="s">
        <v>15</v>
      </c>
      <c r="AE45" s="1030"/>
      <c r="AF45" s="1030"/>
      <c r="AG45" s="1030"/>
      <c r="AH45" s="1030"/>
      <c r="AI45" s="1020"/>
      <c r="AJ45" s="1021"/>
      <c r="AK45" s="120"/>
      <c r="AL45" s="1030" t="s">
        <v>15</v>
      </c>
      <c r="AM45" s="1030"/>
      <c r="AN45" s="1030"/>
      <c r="AO45" s="1030"/>
      <c r="AP45" s="1030"/>
      <c r="AS45" s="1017"/>
      <c r="AT45" s="1018"/>
      <c r="AU45" s="1018"/>
      <c r="AV45" s="1018"/>
      <c r="AW45" s="1018"/>
      <c r="AX45" s="1018"/>
      <c r="AY45" s="1018"/>
      <c r="AZ45" s="1018"/>
      <c r="BA45" s="1018"/>
      <c r="BB45" s="1018"/>
      <c r="BC45" s="1018"/>
      <c r="BD45" s="1018"/>
      <c r="BE45" s="1018"/>
      <c r="BF45" s="1018"/>
      <c r="BG45" s="1018"/>
      <c r="BH45" s="1019"/>
      <c r="BO45" s="138"/>
    </row>
    <row r="46" spans="2:82" ht="6.75" customHeight="1">
      <c r="B46" s="124"/>
      <c r="AJ46" s="139"/>
      <c r="AK46" s="139"/>
      <c r="AL46" s="139"/>
      <c r="AM46" s="139"/>
      <c r="AN46" s="139"/>
      <c r="AO46" s="139"/>
      <c r="AP46" s="139"/>
    </row>
    <row r="47" spans="2:82" ht="21" customHeight="1">
      <c r="B47" s="1091" t="s">
        <v>2136</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3"/>
      <c r="C48" s="1134"/>
      <c r="D48" s="1134"/>
      <c r="E48" s="1134"/>
      <c r="F48" s="1135"/>
      <c r="G48" s="1122" t="str">
        <f>IF(F15=4,"R6.4～R6.5",IF(F15=5,"R6.5",""))</f>
        <v>R6.4～R6.5</v>
      </c>
      <c r="H48" s="1123"/>
      <c r="I48" s="1123"/>
      <c r="J48" s="1123"/>
      <c r="K48" s="1123"/>
      <c r="L48" s="1123"/>
      <c r="M48" s="1123"/>
      <c r="N48" s="1123"/>
      <c r="O48" s="1123"/>
      <c r="P48" s="1123"/>
      <c r="Q48" s="1123"/>
      <c r="R48" s="1123"/>
      <c r="S48" s="1123"/>
      <c r="T48" s="1123"/>
      <c r="U48" s="1123"/>
      <c r="V48" s="1123"/>
      <c r="W48" s="1123"/>
      <c r="X48" s="1123"/>
      <c r="Y48" s="1123"/>
      <c r="Z48" s="1124"/>
      <c r="AA48" s="1020" t="s">
        <v>12</v>
      </c>
      <c r="AB48" s="1021"/>
      <c r="AC48" s="1185" t="str">
        <f>IF(OR(F15=4,F15=5),"R6.6","R"&amp;D15&amp;"."&amp;F15)&amp;"～R"&amp;K15&amp;"."&amp;M15</f>
        <v>R6.6～R7.3</v>
      </c>
      <c r="AD48" s="1185"/>
      <c r="AE48" s="1185"/>
      <c r="AF48" s="1185"/>
      <c r="AG48" s="1185"/>
      <c r="AH48" s="1185"/>
      <c r="AS48" s="1040" t="str">
        <f>IFERROR(IF(AND(OR(AP58=1,AP58=2),OR(AP59=1,AP59=2),OR(AP60=1,AP60=2)),"処遇加算Ⅰ",IF(AND(OR(AP58=1,AP58=2),OR(AP59=1,AP59=2),OR(AP60=0,AP60=3)),"処遇加算Ⅱ",IF(OR(OR(AP58=1,AP58=2),OR(AP59=1,AP59=2)),"処遇加算Ⅲ",""))),"")</f>
        <v/>
      </c>
      <c r="AT48" s="1040"/>
      <c r="AU48" s="1040"/>
      <c r="AV48" s="1040"/>
      <c r="AW48" s="1040" t="str">
        <f>IFERROR(IF(AND(AP61=1,AP62=1,AP63=1),"特定加算Ⅰ",IF(AND(AP61=1,AP62=2,AP63=1),"特定加算Ⅱ",IF(OR(AP61=2,AP62=2,AP63=2),"特定加算なし",""))),"")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25" t="s">
        <v>2015</v>
      </c>
      <c r="C49" s="1126"/>
      <c r="D49" s="1126"/>
      <c r="E49" s="1126"/>
      <c r="F49" s="1127"/>
      <c r="G49" s="1186" t="str">
        <f>IFERROR(IF(AND(OR(AH58=1,AH58=2),OR(AH59=1,AH59=2),OR(AH60=1,AH60=2)),"処遇加算Ⅰ",IF(AND(OR(AH58=1,AH58=2),OR(AH59=1,AH59=2),OR(AH60=0,AH60=3)),"処遇加算Ⅱ",IF(OR(OR(AH58=1,AH58=2),OR(AH59=1,AH59=2)),"処遇加算Ⅲ",""))),"")</f>
        <v/>
      </c>
      <c r="H49" s="1164"/>
      <c r="I49" s="1164"/>
      <c r="J49" s="1164"/>
      <c r="K49" s="1187"/>
      <c r="L49" s="1192" t="str">
        <f>IFERROR(IF(G9="","",IF(AND(AH61=1,AH62=1,AH63=1),"特定加算Ⅰ",IF(AND(AH61=1,AH62=2,AH63=1),"特定加算Ⅱ",IF(OR(AH61=2,AH62=2,AH63=2),"特定加算なし","")))),"")</f>
        <v/>
      </c>
      <c r="M49" s="1193"/>
      <c r="N49" s="1193"/>
      <c r="O49" s="1193"/>
      <c r="P49" s="1194"/>
      <c r="Q49" s="1163" t="str">
        <f>IFERROR(IF(OR(L9="ベア加算",AND(L9="ベア加算なし",AH57=1)),"ベア加算",IF(AH57=2,"ベア加算なし","")),"")</f>
        <v/>
      </c>
      <c r="R49" s="1164"/>
      <c r="S49" s="1164"/>
      <c r="T49" s="1164"/>
      <c r="U49" s="1165"/>
      <c r="V49" s="1166" t="s">
        <v>10</v>
      </c>
      <c r="W49" s="1167"/>
      <c r="X49" s="1167"/>
      <c r="Y49" s="1167"/>
      <c r="Z49" s="1167"/>
      <c r="AA49" s="1031"/>
      <c r="AB49" s="1031"/>
      <c r="AC49" s="1171" t="str">
        <f>IFERROR(VLOOKUP(BE48,【参考】数式用2!E6:F23,2,FALSE),"")</f>
        <v/>
      </c>
      <c r="AD49" s="1172"/>
      <c r="AE49" s="1172"/>
      <c r="AF49" s="1172"/>
      <c r="AG49" s="1172"/>
      <c r="AH49" s="1173"/>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5" t="s">
        <v>2016</v>
      </c>
      <c r="C50" s="1126"/>
      <c r="D50" s="1126"/>
      <c r="E50" s="1126"/>
      <c r="F50" s="1127"/>
      <c r="G50" s="1174" t="str">
        <f>IFERROR(VLOOKUP(Y5,【参考】数式用!$A$5:$J$37,MATCH(G49,【参考】数式用!$B$4:$J$4,0)+1,0),"")</f>
        <v/>
      </c>
      <c r="H50" s="1175"/>
      <c r="I50" s="1175"/>
      <c r="J50" s="1175"/>
      <c r="K50" s="1176"/>
      <c r="L50" s="1177" t="str">
        <f>IFERROR(VLOOKUP(Y5,【参考】数式用!$A$5:$J$37,MATCH(L49,【参考】数式用!$B$4:$J$4,0)+1,0),"")</f>
        <v/>
      </c>
      <c r="M50" s="1178"/>
      <c r="N50" s="1178"/>
      <c r="O50" s="1178"/>
      <c r="P50" s="1179"/>
      <c r="Q50" s="1180" t="str">
        <f>IFERROR(VLOOKUP(Y5,【参考】数式用!$A$5:$J$37,MATCH(Q49,【参考】数式用!$B$4:$J$4,0)+1,0),"")</f>
        <v/>
      </c>
      <c r="R50" s="1175"/>
      <c r="S50" s="1175"/>
      <c r="T50" s="1175"/>
      <c r="U50" s="1181"/>
      <c r="V50" s="1158">
        <f>SUM(G50,L50,Q50)</f>
        <v>0</v>
      </c>
      <c r="W50" s="1159"/>
      <c r="X50" s="1159"/>
      <c r="Y50" s="1159"/>
      <c r="Z50" s="1159"/>
      <c r="AA50" s="1031"/>
      <c r="AB50" s="1031"/>
      <c r="AC50" s="1182" t="str">
        <f>IFERROR(VLOOKUP(Y5,【参考】数式用!$A$5:$AB$37,MATCH(AC49,【参考】数式用!$B$4:$AB$4,0)+1,FALSE),"")</f>
        <v/>
      </c>
      <c r="AD50" s="1183"/>
      <c r="AE50" s="1183"/>
      <c r="AF50" s="1183"/>
      <c r="AG50" s="1183"/>
      <c r="AH50" s="1184"/>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5" t="s">
        <v>2053</v>
      </c>
      <c r="BW50" s="1196"/>
      <c r="BX50" s="1196"/>
      <c r="BY50" s="1196"/>
      <c r="BZ50" s="1196"/>
      <c r="CA50" s="1197"/>
      <c r="CD50" s="142"/>
    </row>
    <row r="51" spans="2:86" ht="17.25" customHeight="1">
      <c r="B51" s="1168" t="s">
        <v>2120</v>
      </c>
      <c r="C51" s="1169"/>
      <c r="D51" s="1169"/>
      <c r="E51" s="1169"/>
      <c r="F51" s="1170"/>
      <c r="G51" s="1105" t="str">
        <f>IFERROR(ROUNDDOWN(ROUND(AM5*G50,0),0)*H53,"")</f>
        <v/>
      </c>
      <c r="H51" s="1105"/>
      <c r="I51" s="1105"/>
      <c r="J51" s="1105"/>
      <c r="K51" s="55" t="s">
        <v>2116</v>
      </c>
      <c r="L51" s="1102" t="str">
        <f>IFERROR(ROUNDDOWN(ROUND(AM5*L50,0),0)*H53,"")</f>
        <v/>
      </c>
      <c r="M51" s="1103"/>
      <c r="N51" s="1103"/>
      <c r="O51" s="1103"/>
      <c r="P51" s="55" t="s">
        <v>2116</v>
      </c>
      <c r="Q51" s="1104" t="str">
        <f>IFERROR(ROUNDDOWN(ROUND(AM5*Q50,0),0)*H53,"")</f>
        <v/>
      </c>
      <c r="R51" s="1105"/>
      <c r="S51" s="1105"/>
      <c r="T51" s="1105"/>
      <c r="U51" s="56" t="s">
        <v>2116</v>
      </c>
      <c r="V51" s="1190">
        <f>IFERROR(SUM(G51,L51,Q51),"")</f>
        <v>0</v>
      </c>
      <c r="W51" s="1191"/>
      <c r="X51" s="1191"/>
      <c r="Y51" s="1191"/>
      <c r="Z51" s="57" t="s">
        <v>2116</v>
      </c>
      <c r="AB51" s="58"/>
      <c r="AC51" s="1104" t="str">
        <f>IFERROR(ROUNDDOWN(ROUND(AM5*AC50,0),0)*AD53,"")</f>
        <v/>
      </c>
      <c r="AD51" s="1105"/>
      <c r="AE51" s="1105"/>
      <c r="AF51" s="1105"/>
      <c r="AG51" s="1105"/>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8">
        <f>IF(AND(Q49="ベア加算なし",BA48="ベア加算"),ROUNDDOWN(ROUND(AM5*VLOOKUP(Y5,【参考】数式用!$A$5:$AB$37,9,FALSE),0),0)*AD53,0)</f>
        <v>0</v>
      </c>
      <c r="BW51" s="1199"/>
      <c r="BX51" s="1199"/>
      <c r="BY51" s="1199"/>
      <c r="BZ51" s="1199"/>
      <c r="CA51" s="1200"/>
      <c r="CD51" s="142"/>
    </row>
    <row r="52" spans="2:86" ht="13.5" customHeight="1">
      <c r="B52" s="1168"/>
      <c r="C52" s="1169"/>
      <c r="D52" s="1169"/>
      <c r="E52" s="1169"/>
      <c r="F52" s="1170"/>
      <c r="G52" s="1100" t="str">
        <f>IFERROR("("&amp;TEXT(G51/H53,"#,##0円")&amp;"/月)","")</f>
        <v/>
      </c>
      <c r="H52" s="1101"/>
      <c r="I52" s="1101"/>
      <c r="J52" s="1101"/>
      <c r="K52" s="1101"/>
      <c r="L52" s="1188" t="str">
        <f>IFERROR("("&amp;TEXT(L51/H53,"#,##0円")&amp;"/月)","")</f>
        <v/>
      </c>
      <c r="M52" s="1189"/>
      <c r="N52" s="1189"/>
      <c r="O52" s="1189"/>
      <c r="P52" s="1100"/>
      <c r="Q52" s="1101" t="str">
        <f>IFERROR("("&amp;TEXT(Q51/H53,"#,##0円")&amp;"/月)","")</f>
        <v/>
      </c>
      <c r="R52" s="1101"/>
      <c r="S52" s="1101"/>
      <c r="T52" s="1101"/>
      <c r="U52" s="1101"/>
      <c r="V52" s="1101" t="str">
        <f>IFERROR("("&amp;TEXT(V51/H53,"#,##0円")&amp;"/月)","")</f>
        <v>(0円/月)</v>
      </c>
      <c r="W52" s="1101"/>
      <c r="X52" s="1101"/>
      <c r="Y52" s="1101"/>
      <c r="Z52" s="1101"/>
      <c r="AB52" s="58"/>
      <c r="AC52" s="1188" t="str">
        <f>IFERROR("("&amp;TEXT(AC51/AD53,"#,##0円")&amp;"/月)","")</f>
        <v/>
      </c>
      <c r="AD52" s="1189"/>
      <c r="AE52" s="1189"/>
      <c r="AF52" s="1189"/>
      <c r="AG52" s="1189"/>
      <c r="AH52" s="1100"/>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050" t="s">
        <v>2202</v>
      </c>
      <c r="AT56" s="1050"/>
      <c r="AU56" s="1050"/>
      <c r="AV56" s="1050"/>
      <c r="AW56" s="1050" t="s">
        <v>2201</v>
      </c>
      <c r="AX56" s="1050"/>
      <c r="AY56" s="1050"/>
      <c r="AZ56" s="1050"/>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037"/>
      <c r="AT57" s="1037"/>
      <c r="AU57" s="1037"/>
      <c r="AV57" s="1037"/>
      <c r="AW57" s="1043"/>
      <c r="AX57" s="1043"/>
      <c r="AY57" s="1043"/>
      <c r="AZ57" s="1043"/>
      <c r="BP57" s="151"/>
      <c r="BR57" s="151"/>
      <c r="BS57" s="151"/>
      <c r="BT57" s="151"/>
      <c r="BU57" s="151"/>
      <c r="BV57" s="151"/>
      <c r="BW57" s="151"/>
      <c r="BX57" s="151"/>
      <c r="BY57" s="151"/>
      <c r="BZ57" s="151"/>
      <c r="CA57" s="151"/>
      <c r="CB57" s="151"/>
      <c r="CC57" s="151"/>
      <c r="CD57" s="151"/>
      <c r="CE57" s="151"/>
      <c r="CF57" s="151"/>
      <c r="CH57" s="154"/>
    </row>
    <row r="58" spans="2:86" ht="15.95" customHeight="1">
      <c r="U58" s="1211" t="s">
        <v>2055</v>
      </c>
      <c r="V58" s="1211"/>
      <c r="W58" s="1211"/>
      <c r="X58" s="1211"/>
      <c r="Y58" s="1211"/>
      <c r="Z58" s="539" t="str">
        <f>IF(AND(B9&lt;&gt;"処遇加算なし",F15=4),IF(V24="✓",1,IF(V25="✓",2,IF(V26="✓",3,""))),"")</f>
        <v/>
      </c>
      <c r="AA58" s="536"/>
      <c r="AB58" s="537"/>
      <c r="AC58" s="1211" t="s">
        <v>2055</v>
      </c>
      <c r="AD58" s="1211"/>
      <c r="AE58" s="1211"/>
      <c r="AF58" s="1211"/>
      <c r="AG58" s="1211"/>
      <c r="AH58" s="425">
        <f>IF(AND(F15&lt;&gt;4,F15&lt;&gt;5),0,IF(AU8="○",1,3))</f>
        <v>3</v>
      </c>
      <c r="AI58" s="537"/>
      <c r="AJ58" s="537"/>
      <c r="AK58" s="1211" t="s">
        <v>2055</v>
      </c>
      <c r="AL58" s="1211"/>
      <c r="AM58" s="1211"/>
      <c r="AN58" s="1211"/>
      <c r="AO58" s="1211"/>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1" t="s">
        <v>2056</v>
      </c>
      <c r="V59" s="1211"/>
      <c r="W59" s="1211"/>
      <c r="X59" s="1211"/>
      <c r="Y59" s="1211"/>
      <c r="Z59" s="539" t="str">
        <f>IF(AND(B9&lt;&gt;"処遇加算なし",F15=4),IF(V28="✓",1,IF(V29="✓",2,IF(V30="✓",3,""))),"")</f>
        <v/>
      </c>
      <c r="AA59" s="536"/>
      <c r="AB59" s="537"/>
      <c r="AC59" s="1211" t="s">
        <v>2056</v>
      </c>
      <c r="AD59" s="1211"/>
      <c r="AE59" s="1211"/>
      <c r="AF59" s="1211"/>
      <c r="AG59" s="1211"/>
      <c r="AH59" s="425">
        <f>IF(AND(F15&lt;&gt;4,F15&lt;&gt;5),0,IF(AV8="○",1,3))</f>
        <v>3</v>
      </c>
      <c r="AI59" s="537"/>
      <c r="AJ59" s="537"/>
      <c r="AK59" s="1211" t="s">
        <v>2056</v>
      </c>
      <c r="AL59" s="1211"/>
      <c r="AM59" s="1211"/>
      <c r="AN59" s="1211"/>
      <c r="AO59" s="1211"/>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1" t="s">
        <v>2057</v>
      </c>
      <c r="V60" s="1211"/>
      <c r="W60" s="1211"/>
      <c r="X60" s="1211"/>
      <c r="Y60" s="1211"/>
      <c r="Z60" s="539" t="str">
        <f>IF(AND(B9&lt;&gt;"処遇加算なし",F15=4),IF(V32="✓",1,IF(V33="✓",2,"")),"")</f>
        <v/>
      </c>
      <c r="AA60" s="536"/>
      <c r="AB60" s="537"/>
      <c r="AC60" s="1211" t="s">
        <v>2057</v>
      </c>
      <c r="AD60" s="1211"/>
      <c r="AE60" s="1211"/>
      <c r="AF60" s="1211"/>
      <c r="AG60" s="1211"/>
      <c r="AH60" s="425">
        <f>IF(AND(F15&lt;&gt;4,F15&lt;&gt;5),0,IF(AW8="○",1,3))</f>
        <v>3</v>
      </c>
      <c r="AI60" s="537"/>
      <c r="AJ60" s="537"/>
      <c r="AK60" s="1211" t="s">
        <v>2057</v>
      </c>
      <c r="AL60" s="1211"/>
      <c r="AM60" s="1211"/>
      <c r="AN60" s="1211"/>
      <c r="AO60" s="1211"/>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1" t="s">
        <v>2058</v>
      </c>
      <c r="V61" s="1211"/>
      <c r="W61" s="1211"/>
      <c r="X61" s="1211"/>
      <c r="Y61" s="1211"/>
      <c r="Z61" s="539" t="str">
        <f>IF(AND(B9&lt;&gt;"処遇加算なし",F15=4),IF(V36="✓",1,IF(V37="✓",2,"")),"")</f>
        <v/>
      </c>
      <c r="AA61" s="536"/>
      <c r="AB61" s="537"/>
      <c r="AC61" s="1211" t="s">
        <v>2058</v>
      </c>
      <c r="AD61" s="1211"/>
      <c r="AE61" s="1211"/>
      <c r="AF61" s="1211"/>
      <c r="AG61" s="1211"/>
      <c r="AH61" s="425">
        <f>IF(AND(F15&lt;&gt;4,F15&lt;&gt;5),0,IF(AX8="○",1,2))</f>
        <v>2</v>
      </c>
      <c r="AI61" s="537"/>
      <c r="AJ61" s="537"/>
      <c r="AK61" s="1211" t="s">
        <v>2058</v>
      </c>
      <c r="AL61" s="1211"/>
      <c r="AM61" s="1211"/>
      <c r="AN61" s="1211"/>
      <c r="AO61" s="1211"/>
      <c r="AP61" s="425">
        <f>IF(AX8="○",1,2)</f>
        <v>2</v>
      </c>
      <c r="AQ61" s="145"/>
      <c r="AR61" s="145"/>
      <c r="AS61" s="1038" t="str">
        <f>IF(OR(AND(Z61=1,AH61=2),AND(Z61=1,AP61=2)),"○","")</f>
        <v/>
      </c>
      <c r="AT61" s="1038"/>
      <c r="AU61" s="1038"/>
      <c r="AV61" s="1038"/>
      <c r="AW61" s="1044" t="str">
        <f>IF(OR((AD61-AL61)&lt;0,(AD61-AT61)&lt;0),"!","")</f>
        <v/>
      </c>
      <c r="AX61" s="1044"/>
      <c r="AY61" s="1044"/>
      <c r="AZ61" s="1044"/>
      <c r="BP61" s="151"/>
      <c r="BR61" s="151"/>
      <c r="BS61" s="151"/>
      <c r="BT61" s="151"/>
      <c r="BU61" s="151"/>
      <c r="BV61" s="151"/>
      <c r="BW61" s="151"/>
      <c r="BX61" s="151"/>
      <c r="BY61" s="151"/>
      <c r="BZ61" s="151"/>
      <c r="CA61" s="151"/>
      <c r="CB61" s="151"/>
      <c r="CC61" s="151"/>
      <c r="CD61" s="151"/>
      <c r="CE61" s="151"/>
      <c r="CF61" s="151"/>
      <c r="CH61" s="154"/>
    </row>
    <row r="62" spans="2:86" ht="15.95" customHeight="1">
      <c r="U62" s="1211" t="s">
        <v>2059</v>
      </c>
      <c r="V62" s="1211"/>
      <c r="W62" s="1211"/>
      <c r="X62" s="1211"/>
      <c r="Y62" s="1211"/>
      <c r="Z62" s="539" t="str">
        <f>IF(AND(B9&lt;&gt;"処遇加算なし",F15=4),IF(V40="✓",1,IF(V41="✓",2,"")),"")</f>
        <v/>
      </c>
      <c r="AA62" s="536"/>
      <c r="AB62" s="537"/>
      <c r="AC62" s="1211" t="s">
        <v>2059</v>
      </c>
      <c r="AD62" s="1211"/>
      <c r="AE62" s="1211"/>
      <c r="AF62" s="1211"/>
      <c r="AG62" s="1211"/>
      <c r="AH62" s="425">
        <f>IF(AND(F15&lt;&gt;4,F15&lt;&gt;5),0,IF(AY8="○",1,2))</f>
        <v>2</v>
      </c>
      <c r="AI62" s="537"/>
      <c r="AJ62" s="537"/>
      <c r="AK62" s="1211" t="s">
        <v>2059</v>
      </c>
      <c r="AL62" s="1211"/>
      <c r="AM62" s="1211"/>
      <c r="AN62" s="1211"/>
      <c r="AO62" s="1211"/>
      <c r="AP62" s="425">
        <f>IF(AY8="○",1,2)</f>
        <v>2</v>
      </c>
      <c r="AQ62" s="145"/>
      <c r="AR62" s="145"/>
      <c r="AS62" s="1038" t="str">
        <f>IF(OR(AND(Z62=1,AH62=2),AND(Z62=1,AP62=2)),"○","")</f>
        <v/>
      </c>
      <c r="AT62" s="1038"/>
      <c r="AU62" s="1038"/>
      <c r="AV62" s="1038"/>
      <c r="AW62" s="1044" t="str">
        <f>IF(OR((AD62-AL62)&lt;0,(AD62-AT62)&lt;0),"!","")</f>
        <v/>
      </c>
      <c r="AX62" s="1044"/>
      <c r="AY62" s="1044"/>
      <c r="AZ62" s="1044"/>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38" t="str">
        <f>IF(OR(AND(Z63=1,AH63=2),AND(Z63=1,AP63=2)),"○","")</f>
        <v/>
      </c>
      <c r="AT63" s="1038"/>
      <c r="AU63" s="1038"/>
      <c r="AV63" s="1038"/>
      <c r="AW63" s="1044" t="str">
        <f>IF(OR((AD63-AL63)&lt;0,(AD63-AT63)&lt;0),"!","")</f>
        <v/>
      </c>
      <c r="AX63" s="1044"/>
      <c r="AY63" s="1044"/>
      <c r="AZ63" s="1044"/>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4" t="s">
        <v>2329</v>
      </c>
      <c r="O1" s="1074"/>
      <c r="P1" s="1074"/>
      <c r="Q1" s="1074"/>
      <c r="R1" s="1074"/>
      <c r="S1" s="1074"/>
      <c r="T1" s="1074"/>
      <c r="U1" s="1074"/>
      <c r="V1" s="1074"/>
      <c r="W1" s="1074"/>
      <c r="X1" s="1074"/>
      <c r="Y1" s="1074"/>
      <c r="Z1" s="1074"/>
      <c r="AA1" s="1074"/>
      <c r="AB1" s="1074"/>
      <c r="AC1" s="1074"/>
      <c r="AD1" s="1074"/>
      <c r="AE1" s="1074"/>
      <c r="AF1" s="1201" t="s">
        <v>25</v>
      </c>
      <c r="AG1" s="1201"/>
      <c r="AH1" s="1201"/>
      <c r="AI1" s="1202" t="str">
        <f>IF(G5="","",G5)</f>
        <v/>
      </c>
      <c r="AJ1" s="1202"/>
      <c r="AK1" s="1202"/>
      <c r="AL1" s="1202"/>
      <c r="AM1" s="1202"/>
      <c r="AN1" s="1202"/>
      <c r="AO1" s="1202"/>
      <c r="AP1" s="1202"/>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6"/>
      <c r="AR2" s="436"/>
      <c r="CE2" s="990" t="s">
        <v>2192</v>
      </c>
      <c r="CF2" s="990"/>
      <c r="CG2" s="990"/>
      <c r="CH2" s="990"/>
      <c r="CI2" s="1206" t="str">
        <f>IF(AI1&lt;&gt;"",1,"")</f>
        <v/>
      </c>
      <c r="CJ2" s="120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0" t="s">
        <v>2186</v>
      </c>
      <c r="CF3" s="990"/>
      <c r="CG3" s="990"/>
      <c r="CH3" s="990"/>
      <c r="CI3" s="1208" t="str">
        <f>IF(AND(L9="ベア加算",Q49="ベア加算"),1,"")</f>
        <v/>
      </c>
      <c r="CJ3" s="1209"/>
    </row>
    <row r="4" spans="1:88" ht="28.5" customHeight="1">
      <c r="B4" s="1128" t="s">
        <v>2237</v>
      </c>
      <c r="C4" s="1128"/>
      <c r="D4" s="1128"/>
      <c r="E4" s="1128"/>
      <c r="F4" s="1128"/>
      <c r="G4" s="1129" t="s">
        <v>0</v>
      </c>
      <c r="H4" s="1129"/>
      <c r="I4" s="1129"/>
      <c r="J4" s="1130" t="s">
        <v>1</v>
      </c>
      <c r="K4" s="1131"/>
      <c r="L4" s="1131"/>
      <c r="M4" s="1131"/>
      <c r="N4" s="1131"/>
      <c r="O4" s="1132"/>
      <c r="P4" s="985" t="s">
        <v>2</v>
      </c>
      <c r="Q4" s="986"/>
      <c r="R4" s="986"/>
      <c r="S4" s="986"/>
      <c r="T4" s="986"/>
      <c r="U4" s="986"/>
      <c r="V4" s="986"/>
      <c r="W4" s="986"/>
      <c r="X4" s="987"/>
      <c r="Y4" s="1130" t="s">
        <v>3</v>
      </c>
      <c r="Z4" s="1131"/>
      <c r="AA4" s="1131"/>
      <c r="AB4" s="1131"/>
      <c r="AC4" s="1131"/>
      <c r="AD4" s="1132"/>
      <c r="AE4" s="1096" t="s">
        <v>2317</v>
      </c>
      <c r="AF4" s="1097"/>
      <c r="AG4" s="1097"/>
      <c r="AH4" s="1098"/>
      <c r="AI4" s="1096" t="s">
        <v>2318</v>
      </c>
      <c r="AJ4" s="1097"/>
      <c r="AK4" s="1097"/>
      <c r="AL4" s="1098"/>
      <c r="AM4" s="1096" t="s">
        <v>2319</v>
      </c>
      <c r="AN4" s="1097"/>
      <c r="AO4" s="1097"/>
      <c r="AP4" s="1098"/>
      <c r="AS4" s="83"/>
      <c r="AT4" s="982" t="s">
        <v>2095</v>
      </c>
      <c r="AU4" s="982" t="s">
        <v>2055</v>
      </c>
      <c r="AV4" s="982" t="s">
        <v>2056</v>
      </c>
      <c r="AW4" s="982" t="s">
        <v>2057</v>
      </c>
      <c r="AX4" s="982" t="s">
        <v>2058</v>
      </c>
      <c r="AY4" s="982" t="s">
        <v>2059</v>
      </c>
      <c r="AZ4" s="982" t="s">
        <v>2094</v>
      </c>
      <c r="BA4" s="84"/>
      <c r="CE4" s="990" t="s">
        <v>2191</v>
      </c>
      <c r="CF4" s="990"/>
      <c r="CG4" s="990"/>
      <c r="CH4" s="990"/>
      <c r="CI4" s="988" t="str">
        <f>IF(OR(OR(G49="処遇加算Ⅰ",G49="処遇加算Ⅱ"),OR(AS48="処遇加算Ⅰ",AS48="処遇加算Ⅱ")),1,"")</f>
        <v/>
      </c>
      <c r="CJ4" s="989"/>
    </row>
    <row r="5" spans="1:88" ht="33" customHeight="1">
      <c r="B5" s="1116"/>
      <c r="C5" s="1116"/>
      <c r="D5" s="1116"/>
      <c r="E5" s="1116"/>
      <c r="F5" s="1116"/>
      <c r="G5" s="1117"/>
      <c r="H5" s="1117"/>
      <c r="I5" s="1117"/>
      <c r="J5" s="1118"/>
      <c r="K5" s="1118"/>
      <c r="L5" s="1118"/>
      <c r="M5" s="1119"/>
      <c r="N5" s="1119"/>
      <c r="O5" s="1119"/>
      <c r="P5" s="1214"/>
      <c r="Q5" s="1215"/>
      <c r="R5" s="1215"/>
      <c r="S5" s="1215"/>
      <c r="T5" s="1215"/>
      <c r="U5" s="1215"/>
      <c r="V5" s="1215"/>
      <c r="W5" s="1215"/>
      <c r="X5" s="1216"/>
      <c r="Y5" s="1099"/>
      <c r="Z5" s="1099"/>
      <c r="AA5" s="1099"/>
      <c r="AB5" s="1099"/>
      <c r="AC5" s="1099"/>
      <c r="AD5" s="1099"/>
      <c r="AE5" s="995"/>
      <c r="AF5" s="996"/>
      <c r="AG5" s="996"/>
      <c r="AH5" s="997"/>
      <c r="AI5" s="995"/>
      <c r="AJ5" s="996"/>
      <c r="AK5" s="996"/>
      <c r="AL5" s="997"/>
      <c r="AM5" s="998">
        <f>AE5-AI5</f>
        <v>0</v>
      </c>
      <c r="AN5" s="999"/>
      <c r="AO5" s="999"/>
      <c r="AP5" s="1000"/>
      <c r="AS5" s="83"/>
      <c r="AT5" s="983"/>
      <c r="AU5" s="983"/>
      <c r="AV5" s="983"/>
      <c r="AW5" s="983"/>
      <c r="AX5" s="983"/>
      <c r="AY5" s="983"/>
      <c r="AZ5" s="983"/>
      <c r="BA5" s="84"/>
      <c r="CE5" s="990" t="s">
        <v>2185</v>
      </c>
      <c r="CF5" s="990"/>
      <c r="CG5" s="990"/>
      <c r="CH5" s="990"/>
      <c r="CI5" s="988" t="str">
        <f>IF(OR(G49="処遇加算Ⅰ",AS48="処遇加算Ⅰ"),1,"")</f>
        <v/>
      </c>
      <c r="CJ5" s="989"/>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3"/>
      <c r="AU6" s="983"/>
      <c r="AV6" s="983"/>
      <c r="AW6" s="983"/>
      <c r="AX6" s="983"/>
      <c r="AY6" s="983"/>
      <c r="AZ6" s="983"/>
      <c r="BA6" s="84"/>
      <c r="CE6" s="990" t="s">
        <v>2188</v>
      </c>
      <c r="CF6" s="990"/>
      <c r="CG6" s="990"/>
      <c r="CH6" s="990"/>
      <c r="CI6" s="988" t="str">
        <f>IF(OR(AH61=1,AP61=1),1,"")</f>
        <v/>
      </c>
      <c r="CJ6" s="989"/>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4"/>
      <c r="AU7" s="984"/>
      <c r="AV7" s="984"/>
      <c r="AW7" s="984"/>
      <c r="AX7" s="984"/>
      <c r="AY7" s="984"/>
      <c r="AZ7" s="984"/>
      <c r="BA7" s="84"/>
      <c r="CE7" s="1210" t="s">
        <v>2187</v>
      </c>
      <c r="CF7" s="1210"/>
      <c r="CG7" s="1210"/>
      <c r="CH7" s="1210"/>
      <c r="CI7" s="988" t="str">
        <f>IF(AND(AH62=1,AD41=""),1,"")</f>
        <v/>
      </c>
      <c r="CJ7" s="989"/>
    </row>
    <row r="8" spans="1:88" ht="17.25" customHeight="1" thickBot="1">
      <c r="B8" s="1122" t="s">
        <v>2145</v>
      </c>
      <c r="C8" s="1123"/>
      <c r="D8" s="1123"/>
      <c r="E8" s="1123"/>
      <c r="F8" s="1123"/>
      <c r="G8" s="1123"/>
      <c r="H8" s="1123"/>
      <c r="I8" s="1123"/>
      <c r="J8" s="1123"/>
      <c r="K8" s="1123"/>
      <c r="L8" s="1123"/>
      <c r="M8" s="1123"/>
      <c r="N8" s="1123"/>
      <c r="O8" s="1123"/>
      <c r="P8" s="1123"/>
      <c r="Q8" s="1123"/>
      <c r="R8" s="1123"/>
      <c r="S8" s="1124"/>
      <c r="T8" s="1020" t="s">
        <v>12</v>
      </c>
      <c r="U8" s="1021"/>
      <c r="V8" s="1001" t="str">
        <f>IFERROR(IF(VLOOKUP(AS1,【参考】数式用2!E6:L23,3,FALSE)="","",VLOOKUP(AS1,【参考】数式用2!E6:L23,3,FALSE)),"")</f>
        <v/>
      </c>
      <c r="W8" s="1002"/>
      <c r="X8" s="1002"/>
      <c r="Y8" s="1002"/>
      <c r="Z8" s="1003"/>
      <c r="AA8" s="991" t="str">
        <f>IFERROR(VLOOKUP(AS1,【参考】数式用2!E6:L23,4,FALSE),"")</f>
        <v/>
      </c>
      <c r="AB8" s="991"/>
      <c r="AC8" s="991"/>
      <c r="AD8" s="991"/>
      <c r="AE8" s="991"/>
      <c r="AF8" s="991"/>
      <c r="AG8" s="991"/>
      <c r="AH8" s="991"/>
      <c r="AI8" s="991"/>
      <c r="AJ8" s="991"/>
      <c r="AK8" s="991"/>
      <c r="AL8" s="991"/>
      <c r="AM8" s="991"/>
      <c r="AN8" s="991"/>
      <c r="AO8" s="991"/>
      <c r="AP8" s="992"/>
      <c r="AS8" s="83"/>
      <c r="AT8" s="1203" t="str">
        <f>IF(L9="ベア加算","",IF(OR(V8="新加算Ⅰ",V8="新加算Ⅱ",V8="新加算Ⅲ",V8="新加算Ⅳ"),"○",""))</f>
        <v/>
      </c>
      <c r="AU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3" t="str">
        <f>IF(OR(V8="新加算Ⅰ",V8="新加算Ⅱ",V8="新加算Ⅲ",V8="新加算Ⅴ(１)",V8="新加算Ⅴ(３)",V8="新加算Ⅴ(８)"),"○","")</f>
        <v/>
      </c>
      <c r="AX8" s="1203" t="str">
        <f>IF(OR(V8="新加算Ⅰ",V8="新加算Ⅱ",V8="新加算Ⅴ(１)",V8="新加算Ⅴ(２)",V8="新加算Ⅴ(３)",V8="新加算Ⅴ(４)",V8="新加算Ⅴ(５)",V8="新加算Ⅴ(６)",V8="新加算Ⅴ(７)",V8="新加算Ⅴ(９)",V8="新加算Ⅴ(10)",V8="新加算Ⅴ(12)"),"○","")</f>
        <v/>
      </c>
      <c r="AY8" s="1203" t="str">
        <f>IF(OR(V8="新加算Ⅰ",V8="新加算Ⅴ(１)",V8="新加算Ⅴ(２)",V8="新加算Ⅴ(５)",V8="新加算Ⅴ(７)",V8="新加算Ⅴ(10)"),"○","")</f>
        <v/>
      </c>
      <c r="AZ8" s="1203" t="str">
        <f>IF(OR(V8="新加算Ⅰ",V8="新加算Ⅱ",V8="新加算Ⅴ(１)",V8="新加算Ⅴ(２)",V8="新加算Ⅴ(３)",V8="新加算Ⅴ(４)",V8="新加算Ⅴ(５)",V8="新加算Ⅴ(６)",V8="新加算Ⅴ(７)",V8="新加算Ⅴ(９)",V8="新加算Ⅴ(10)",V8="新加算Ⅴ(12)"),"○","")</f>
        <v/>
      </c>
      <c r="BA8" s="84"/>
      <c r="CE8" s="1210" t="s">
        <v>2187</v>
      </c>
      <c r="CF8" s="1210"/>
      <c r="CG8" s="1210"/>
      <c r="CH8" s="1210"/>
      <c r="CI8" s="988" t="str">
        <f>IF(AND(AP62=1,AL41=""),1,"")</f>
        <v/>
      </c>
      <c r="CJ8" s="989"/>
    </row>
    <row r="9" spans="1:88" ht="26.25" customHeight="1">
      <c r="B9" s="1137"/>
      <c r="C9" s="1138"/>
      <c r="D9" s="1138"/>
      <c r="E9" s="1138"/>
      <c r="F9" s="1139"/>
      <c r="G9" s="1140"/>
      <c r="H9" s="1141"/>
      <c r="I9" s="1141"/>
      <c r="J9" s="1141"/>
      <c r="K9" s="1142"/>
      <c r="L9" s="1143"/>
      <c r="M9" s="1144"/>
      <c r="N9" s="1144"/>
      <c r="O9" s="1144"/>
      <c r="P9" s="1145"/>
      <c r="Q9" s="1120" t="s">
        <v>2051</v>
      </c>
      <c r="R9" s="1121"/>
      <c r="S9" s="1121"/>
      <c r="T9" s="1020"/>
      <c r="U9" s="1021"/>
      <c r="V9" s="1004" t="str">
        <f>IFERROR(VLOOKUP(Y5,【参考】数式用!$A$5:$AB$37,MATCH(V8,【参考】数式用!$B$4:$AB$4,0)+1,FALSE),"")</f>
        <v/>
      </c>
      <c r="W9" s="1005"/>
      <c r="X9" s="1005"/>
      <c r="Y9" s="1005"/>
      <c r="Z9" s="1006"/>
      <c r="AA9" s="993"/>
      <c r="AB9" s="993"/>
      <c r="AC9" s="993"/>
      <c r="AD9" s="993"/>
      <c r="AE9" s="993"/>
      <c r="AF9" s="993"/>
      <c r="AG9" s="993"/>
      <c r="AH9" s="993"/>
      <c r="AI9" s="993"/>
      <c r="AJ9" s="993"/>
      <c r="AK9" s="993"/>
      <c r="AL9" s="993"/>
      <c r="AM9" s="993"/>
      <c r="AN9" s="993"/>
      <c r="AO9" s="993"/>
      <c r="AP9" s="994"/>
      <c r="AS9" s="83"/>
      <c r="AT9" s="1204"/>
      <c r="AU9" s="1204"/>
      <c r="AV9" s="1204"/>
      <c r="AW9" s="1204"/>
      <c r="AX9" s="1204"/>
      <c r="AY9" s="1204"/>
      <c r="AZ9" s="1204"/>
      <c r="BA9" s="84"/>
      <c r="CE9" s="990" t="s">
        <v>2187</v>
      </c>
      <c r="CF9" s="990"/>
      <c r="CG9" s="990"/>
      <c r="CH9" s="990"/>
      <c r="CI9" s="988" t="str">
        <f>IF(OR(AH62=1,AP62=1),1,"")</f>
        <v/>
      </c>
      <c r="CJ9" s="989"/>
    </row>
    <row r="10" spans="1:88" ht="11.25" customHeight="1">
      <c r="B10" s="1146" t="str">
        <f>IFERROR(VLOOKUP(Y5,【参考】数式用!$A$5:$J$37,MATCH(B9,【参考】数式用!$B$4:$J$4,0)+1,0),"")</f>
        <v/>
      </c>
      <c r="C10" s="1147"/>
      <c r="D10" s="1147"/>
      <c r="E10" s="1147"/>
      <c r="F10" s="1148"/>
      <c r="G10" s="1146" t="str">
        <f>IFERROR(VLOOKUP(Y5,【参考】数式用!$A$5:$J$37,MATCH(G9,【参考】数式用!$B$4:$J$4,0)+1,0),"")</f>
        <v/>
      </c>
      <c r="H10" s="1147"/>
      <c r="I10" s="1147"/>
      <c r="J10" s="1147"/>
      <c r="K10" s="1148"/>
      <c r="L10" s="1152" t="str">
        <f>IFERROR(VLOOKUP(Y5,【参考】数式用!$A$5:$J$37,MATCH(L9,【参考】数式用!$B$4:$J$4,0)+1,0),"")</f>
        <v/>
      </c>
      <c r="M10" s="1153"/>
      <c r="N10" s="1153"/>
      <c r="O10" s="1153"/>
      <c r="P10" s="1154"/>
      <c r="Q10" s="1158">
        <f>SUM(B10,G10,L10)</f>
        <v>0</v>
      </c>
      <c r="R10" s="1159"/>
      <c r="S10" s="1159"/>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0" t="s">
        <v>2190</v>
      </c>
      <c r="CF10" s="990"/>
      <c r="CG10" s="990"/>
      <c r="CH10" s="990"/>
      <c r="CI10" s="988">
        <f>IF(OR(AH63=1,AP63=1),1,0)</f>
        <v>0</v>
      </c>
      <c r="CJ10" s="989"/>
    </row>
    <row r="11" spans="1:88" s="94" customFormat="1" ht="20.25" customHeight="1" thickBot="1">
      <c r="B11" s="1149"/>
      <c r="C11" s="1150"/>
      <c r="D11" s="1150"/>
      <c r="E11" s="1150"/>
      <c r="F11" s="1151"/>
      <c r="G11" s="1149"/>
      <c r="H11" s="1150"/>
      <c r="I11" s="1150"/>
      <c r="J11" s="1150"/>
      <c r="K11" s="1151"/>
      <c r="L11" s="1155"/>
      <c r="M11" s="1156"/>
      <c r="N11" s="1156"/>
      <c r="O11" s="1156"/>
      <c r="P11" s="1157"/>
      <c r="Q11" s="1158"/>
      <c r="R11" s="1159"/>
      <c r="S11" s="1159"/>
      <c r="T11" s="1031"/>
      <c r="U11" s="1021"/>
      <c r="V11" s="1094" t="str">
        <f>IFERROR(IF(VLOOKUP(AS1,【参考】数式用2!E6:L23,5,FALSE)="","",VLOOKUP(AS1,【参考】数式用2!E6:L23,5,FALSE)),"")</f>
        <v/>
      </c>
      <c r="W11" s="1094"/>
      <c r="X11" s="1094"/>
      <c r="Y11" s="1094"/>
      <c r="Z11" s="1094"/>
      <c r="AA11" s="991" t="str">
        <f>IFERROR(VLOOKUP(AS1,【参考】数式用2!E6:L23,6,FALSE),"")</f>
        <v/>
      </c>
      <c r="AB11" s="991"/>
      <c r="AC11" s="991"/>
      <c r="AD11" s="991"/>
      <c r="AE11" s="991"/>
      <c r="AF11" s="991"/>
      <c r="AG11" s="991"/>
      <c r="AH11" s="991"/>
      <c r="AI11" s="991"/>
      <c r="AJ11" s="991"/>
      <c r="AK11" s="991"/>
      <c r="AL11" s="991"/>
      <c r="AM11" s="991"/>
      <c r="AN11" s="991"/>
      <c r="AO11" s="991"/>
      <c r="AP11" s="992"/>
      <c r="AS11" s="99"/>
      <c r="AT11" s="1203" t="str">
        <f>IF(L9="ベア加算","",IF(OR(V11="新加算Ⅰ",V11="新加算Ⅱ",V11="新加算Ⅲ",V11="新加算Ⅳ"),"○",""))</f>
        <v/>
      </c>
      <c r="AU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3" t="str">
        <f>IF(OR(V11="新加算Ⅰ",V11="新加算Ⅱ",V11="新加算Ⅲ",V11="新加算Ⅴ(１)",V11="新加算Ⅴ(３)",V11="新加算Ⅴ(８)"),"○","")</f>
        <v/>
      </c>
      <c r="AX11" s="1203" t="str">
        <f>IF(OR(V11="新加算Ⅰ",V11="新加算Ⅱ",V11="新加算Ⅴ(１)",V11="新加算Ⅴ(２)",V11="新加算Ⅴ(３)",V11="新加算Ⅴ(４)",V11="新加算Ⅴ(５)",V11="新加算Ⅴ(６)",V11="新加算Ⅴ(７)",V11="新加算Ⅴ(９)",V11="新加算Ⅴ(10)",V11="新加算Ⅴ(12)"),"○","")</f>
        <v/>
      </c>
      <c r="AY11" s="1203" t="str">
        <f>IF(OR(V11="新加算Ⅰ",V11="新加算Ⅴ(１)",V11="新加算Ⅴ(２)",V11="新加算Ⅴ(５)",V11="新加算Ⅴ(７)",V11="新加算Ⅴ(10)"),"○","")</f>
        <v/>
      </c>
      <c r="AZ11" s="1203"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5"/>
      <c r="D12" s="1115"/>
      <c r="E12" s="1115"/>
      <c r="F12" s="1115"/>
      <c r="G12" s="1115"/>
      <c r="H12" s="1115"/>
      <c r="I12" s="1115"/>
      <c r="J12" s="1115"/>
      <c r="K12" s="1115"/>
      <c r="L12" s="1115"/>
      <c r="M12" s="1115"/>
      <c r="N12" s="1115"/>
      <c r="O12" s="1115"/>
      <c r="P12" s="1115"/>
      <c r="Q12" s="1115"/>
      <c r="R12" s="1115"/>
      <c r="S12" s="1115"/>
      <c r="T12" s="1031"/>
      <c r="U12" s="1021"/>
      <c r="V12" s="1217" t="str">
        <f>IFERROR(VLOOKUP(Y5,【参考】数式用!$A$5:$AB$37,MATCH(V11,【参考】数式用!$B$4:$AB$4,0)+1,FALSE),"")</f>
        <v/>
      </c>
      <c r="W12" s="1217"/>
      <c r="X12" s="1217"/>
      <c r="Y12" s="1217"/>
      <c r="Z12" s="1217"/>
      <c r="AA12" s="993"/>
      <c r="AB12" s="993"/>
      <c r="AC12" s="993"/>
      <c r="AD12" s="993"/>
      <c r="AE12" s="993"/>
      <c r="AF12" s="993"/>
      <c r="AG12" s="993"/>
      <c r="AH12" s="993"/>
      <c r="AI12" s="993"/>
      <c r="AJ12" s="993"/>
      <c r="AK12" s="993"/>
      <c r="AL12" s="993"/>
      <c r="AM12" s="993"/>
      <c r="AN12" s="993"/>
      <c r="AO12" s="993"/>
      <c r="AP12" s="994"/>
      <c r="AS12" s="83"/>
      <c r="AT12" s="1204"/>
      <c r="AU12" s="1204"/>
      <c r="AV12" s="1204"/>
      <c r="AW12" s="1204"/>
      <c r="AX12" s="1204"/>
      <c r="AY12" s="1204"/>
      <c r="AZ12" s="1204"/>
      <c r="BA12" s="84"/>
    </row>
    <row r="13" spans="1:88" ht="12" customHeight="1">
      <c r="A13" s="78"/>
      <c r="B13" s="1067" t="s">
        <v>2115</v>
      </c>
      <c r="C13" s="1068"/>
      <c r="D13" s="1068"/>
      <c r="E13" s="1068"/>
      <c r="F13" s="1068"/>
      <c r="G13" s="1068"/>
      <c r="H13" s="1068"/>
      <c r="I13" s="1068"/>
      <c r="J13" s="1068"/>
      <c r="K13" s="1068"/>
      <c r="L13" s="1068"/>
      <c r="M13" s="1068"/>
      <c r="N13" s="1068"/>
      <c r="O13" s="1068"/>
      <c r="P13" s="1068"/>
      <c r="Q13" s="1068"/>
      <c r="R13" s="1068"/>
      <c r="S13" s="106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4"/>
      <c r="V14" s="1094" t="str">
        <f>IFERROR(IF(VLOOKUP(AS1,【参考】数式用2!E6:L23,7,FALSE)="","",VLOOKUP(AS1,【参考】数式用2!E6:L23,7,FALSE)),"")</f>
        <v/>
      </c>
      <c r="W14" s="1094"/>
      <c r="X14" s="1094"/>
      <c r="Y14" s="1094"/>
      <c r="Z14" s="1094"/>
      <c r="AA14" s="1023" t="str">
        <f>IFERROR(VLOOKUP(AS1,【参考】数式用2!E6:L23,8,FALSE),"")</f>
        <v/>
      </c>
      <c r="AB14" s="991"/>
      <c r="AC14" s="991"/>
      <c r="AD14" s="991"/>
      <c r="AE14" s="991"/>
      <c r="AF14" s="991"/>
      <c r="AG14" s="991"/>
      <c r="AH14" s="991"/>
      <c r="AI14" s="991"/>
      <c r="AJ14" s="991"/>
      <c r="AK14" s="991"/>
      <c r="AL14" s="991"/>
      <c r="AM14" s="991"/>
      <c r="AN14" s="991"/>
      <c r="AO14" s="991"/>
      <c r="AP14" s="992"/>
      <c r="AS14" s="83"/>
      <c r="AT14" s="1203" t="str">
        <f>IF(L9="ベア加算","",IF(OR(V14="新加算Ⅰ",V14="新加算Ⅱ",V14="新加算Ⅲ",V14="新加算Ⅳ"),"○",""))</f>
        <v/>
      </c>
      <c r="AU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3" t="str">
        <f>IF(OR(V14="新加算Ⅰ",V14="新加算Ⅱ",V14="新加算Ⅲ",V14="新加算Ⅴ(１)",V14="新加算Ⅴ(３)",V14="新加算Ⅴ(８)"),"○","")</f>
        <v/>
      </c>
      <c r="AX14" s="1203" t="str">
        <f>IF(OR(V14="新加算Ⅰ",V14="新加算Ⅱ",V14="新加算Ⅴ(１)",V14="新加算Ⅴ(２)",V14="新加算Ⅴ(３)",V14="新加算Ⅴ(４)",V14="新加算Ⅴ(５)",V14="新加算Ⅴ(６)",V14="新加算Ⅴ(７)",V14="新加算Ⅴ(９)",V14="新加算Ⅴ(10)",V14="新加算Ⅴ(12)"),"○","")</f>
        <v/>
      </c>
      <c r="AY14" s="1203" t="str">
        <f>IF(OR(V14="新加算Ⅰ",V14="新加算Ⅴ(１)",V14="新加算Ⅴ(２)",V14="新加算Ⅴ(５)",V14="新加算Ⅴ(７)",V14="新加算Ⅴ(10)"),"○","")</f>
        <v/>
      </c>
      <c r="AZ14" s="1203"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2109</v>
      </c>
      <c r="C15" s="1059"/>
      <c r="D15" s="54">
        <v>6</v>
      </c>
      <c r="E15" s="437" t="s">
        <v>2110</v>
      </c>
      <c r="F15" s="54">
        <v>4</v>
      </c>
      <c r="G15" s="437" t="s">
        <v>2111</v>
      </c>
      <c r="H15" s="1060" t="s">
        <v>2112</v>
      </c>
      <c r="I15" s="1060"/>
      <c r="J15" s="1073"/>
      <c r="K15" s="54">
        <v>7</v>
      </c>
      <c r="L15" s="437" t="s">
        <v>2110</v>
      </c>
      <c r="M15" s="54">
        <v>3</v>
      </c>
      <c r="N15" s="437" t="s">
        <v>2111</v>
      </c>
      <c r="O15" s="437" t="s">
        <v>2113</v>
      </c>
      <c r="P15" s="104">
        <f>(K15*12+M15)-(D15*12+F15)+1</f>
        <v>12</v>
      </c>
      <c r="Q15" s="1060" t="s">
        <v>2114</v>
      </c>
      <c r="R15" s="1060"/>
      <c r="S15" s="105" t="s">
        <v>69</v>
      </c>
      <c r="U15" s="434"/>
      <c r="V15" s="1061" t="str">
        <f>IFERROR(VLOOKUP(Y5,【参考】数式用!$A$5:$AB$37,MATCH(V14,【参考】数式用!$B$4:$AB$4,0)+1,FALSE),"")</f>
        <v/>
      </c>
      <c r="W15" s="1062"/>
      <c r="X15" s="1062"/>
      <c r="Y15" s="1062"/>
      <c r="Z15" s="1063"/>
      <c r="AA15" s="1024"/>
      <c r="AB15" s="1025"/>
      <c r="AC15" s="1025"/>
      <c r="AD15" s="1025"/>
      <c r="AE15" s="1025"/>
      <c r="AF15" s="1025"/>
      <c r="AG15" s="1025"/>
      <c r="AH15" s="1025"/>
      <c r="AI15" s="1025"/>
      <c r="AJ15" s="1025"/>
      <c r="AK15" s="1025"/>
      <c r="AL15" s="1025"/>
      <c r="AM15" s="1025"/>
      <c r="AN15" s="1025"/>
      <c r="AO15" s="1025"/>
      <c r="AP15" s="1026"/>
      <c r="AS15" s="83"/>
      <c r="AT15" s="1205"/>
      <c r="AU15" s="1205"/>
      <c r="AV15" s="1205"/>
      <c r="AW15" s="1205"/>
      <c r="AX15" s="1205"/>
      <c r="AY15" s="1205"/>
      <c r="AZ15" s="120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4"/>
      <c r="W16" s="1065"/>
      <c r="X16" s="1065"/>
      <c r="Y16" s="1065"/>
      <c r="Z16" s="1066"/>
      <c r="AA16" s="1027"/>
      <c r="AB16" s="1028"/>
      <c r="AC16" s="1028"/>
      <c r="AD16" s="1028"/>
      <c r="AE16" s="1028"/>
      <c r="AF16" s="1028"/>
      <c r="AG16" s="1028"/>
      <c r="AH16" s="1028"/>
      <c r="AI16" s="1028"/>
      <c r="AJ16" s="1028"/>
      <c r="AK16" s="1028"/>
      <c r="AL16" s="1028"/>
      <c r="AM16" s="1028"/>
      <c r="AN16" s="1028"/>
      <c r="AO16" s="1028"/>
      <c r="AP16" s="1029"/>
      <c r="AS16" s="83"/>
      <c r="AT16" s="1204"/>
      <c r="AU16" s="1204"/>
      <c r="AV16" s="1204"/>
      <c r="AW16" s="1204"/>
      <c r="AX16" s="1204"/>
      <c r="AY16" s="1204"/>
      <c r="AZ16" s="1204"/>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1" t="s">
        <v>2062</v>
      </c>
      <c r="C18" s="1091"/>
      <c r="D18" s="1091"/>
      <c r="E18" s="1091"/>
      <c r="F18" s="1091"/>
      <c r="G18" s="1091"/>
      <c r="H18" s="1091"/>
      <c r="I18" s="1091"/>
      <c r="J18" s="1091"/>
      <c r="K18" s="1091"/>
      <c r="L18" s="1091"/>
      <c r="M18" s="1091"/>
      <c r="N18" s="1091"/>
      <c r="O18" s="1091"/>
      <c r="P18" s="1091"/>
      <c r="Q18" s="1091"/>
      <c r="R18" s="1091"/>
      <c r="S18" s="1091"/>
      <c r="AI18" s="116"/>
      <c r="AJ18" s="116"/>
      <c r="AK18" s="116"/>
      <c r="AL18" s="116"/>
      <c r="AM18" s="116"/>
      <c r="AN18" s="116"/>
      <c r="AO18" s="116"/>
      <c r="AP18" s="116"/>
      <c r="AQ18" s="116"/>
    </row>
    <row r="19" spans="2:60" ht="6" customHeight="1" thickBot="1">
      <c r="B19" s="1091"/>
      <c r="C19" s="1091"/>
      <c r="D19" s="1091"/>
      <c r="E19" s="1091"/>
      <c r="F19" s="1091"/>
      <c r="G19" s="1091"/>
      <c r="H19" s="1091"/>
      <c r="I19" s="1091"/>
      <c r="J19" s="1091"/>
      <c r="K19" s="1091"/>
      <c r="L19" s="1091"/>
      <c r="M19" s="1091"/>
      <c r="N19" s="1091"/>
      <c r="O19" s="1091"/>
      <c r="P19" s="1091"/>
      <c r="Q19" s="1091"/>
      <c r="R19" s="1091"/>
      <c r="S19" s="1091"/>
      <c r="AI19" s="116"/>
      <c r="AJ19" s="116"/>
      <c r="AK19" s="116"/>
      <c r="AL19" s="116"/>
      <c r="AM19" s="116"/>
      <c r="AN19" s="116"/>
      <c r="AO19" s="116"/>
      <c r="AP19" s="116"/>
      <c r="AQ19" s="116"/>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117"/>
      <c r="U20" s="78"/>
      <c r="V20" s="1075" t="s">
        <v>215</v>
      </c>
      <c r="W20" s="1075"/>
      <c r="X20" s="1075"/>
      <c r="Y20" s="1075"/>
      <c r="Z20" s="1075"/>
      <c r="AA20" s="91"/>
      <c r="AB20" s="91"/>
      <c r="AC20" s="1075" t="str">
        <f>IF(F15=4,"R6.4～R6.5",IF(F15=5,"R6.5",""))</f>
        <v>R6.4～R6.5</v>
      </c>
      <c r="AD20" s="1075"/>
      <c r="AE20" s="1075"/>
      <c r="AF20" s="1075"/>
      <c r="AG20" s="1075"/>
      <c r="AH20" s="1075"/>
      <c r="AI20" s="91"/>
      <c r="AJ20" s="91"/>
      <c r="AK20" s="1075" t="str">
        <f>IF(OR(F15=4,F15=5),"R6.6","R"&amp;D15&amp;"."&amp;F15)&amp;"～R"&amp;K15&amp;"."&amp;M15</f>
        <v>R6.6～R7.3</v>
      </c>
      <c r="AL20" s="1075"/>
      <c r="AM20" s="1075"/>
      <c r="AN20" s="1075"/>
      <c r="AO20" s="1075"/>
      <c r="AP20" s="1075"/>
      <c r="AS20" s="1011" t="str">
        <f>IFERROR(VLOOKUP(AS1,【参考】数式用2!E6:S23,9,FALSE),"")</f>
        <v/>
      </c>
      <c r="AT20" s="1012"/>
      <c r="AU20" s="1012"/>
      <c r="AV20" s="1012"/>
      <c r="AW20" s="1012"/>
      <c r="AX20" s="1012"/>
      <c r="AY20" s="1012"/>
      <c r="AZ20" s="1012"/>
      <c r="BA20" s="1012"/>
      <c r="BB20" s="1012"/>
      <c r="BC20" s="1012"/>
      <c r="BD20" s="1012"/>
      <c r="BE20" s="1012"/>
      <c r="BF20" s="1012"/>
      <c r="BG20" s="1012"/>
      <c r="BH20" s="1013"/>
    </row>
    <row r="21" spans="2:60" ht="17.100000000000001" customHeight="1">
      <c r="B21" s="1082" t="s">
        <v>2121</v>
      </c>
      <c r="C21" s="1083"/>
      <c r="D21" s="1083"/>
      <c r="E21" s="1083"/>
      <c r="F21" s="1084"/>
      <c r="G21" s="1076" t="s">
        <v>216</v>
      </c>
      <c r="H21" s="1077"/>
      <c r="I21" s="1077"/>
      <c r="J21" s="1077"/>
      <c r="K21" s="1077"/>
      <c r="L21" s="1077"/>
      <c r="M21" s="1077"/>
      <c r="N21" s="1077"/>
      <c r="O21" s="1077"/>
      <c r="P21" s="1077"/>
      <c r="Q21" s="1077"/>
      <c r="R21" s="1077"/>
      <c r="S21" s="1077"/>
      <c r="T21" s="1078"/>
      <c r="U21" s="118"/>
      <c r="V21" s="438" t="str">
        <f>IFERROR(IF(L9="ベア加算","✓",""),"")</f>
        <v/>
      </c>
      <c r="W21" s="1030" t="s">
        <v>14</v>
      </c>
      <c r="X21" s="1030"/>
      <c r="Y21" s="1030"/>
      <c r="Z21" s="1030"/>
      <c r="AA21" s="1020" t="s">
        <v>12</v>
      </c>
      <c r="AB21" s="1021"/>
      <c r="AC21" s="120"/>
      <c r="AD21" s="1032" t="s">
        <v>14</v>
      </c>
      <c r="AE21" s="1032"/>
      <c r="AF21" s="1032"/>
      <c r="AG21" s="1032"/>
      <c r="AH21" s="1032"/>
      <c r="AI21" s="1020" t="s">
        <v>12</v>
      </c>
      <c r="AJ21" s="1021"/>
      <c r="AK21" s="121"/>
      <c r="AL21" s="1032" t="s">
        <v>14</v>
      </c>
      <c r="AM21" s="1032"/>
      <c r="AN21" s="1032"/>
      <c r="AO21" s="1032"/>
      <c r="AP21" s="1032"/>
      <c r="AS21" s="1014"/>
      <c r="AT21" s="1015"/>
      <c r="AU21" s="1015"/>
      <c r="AV21" s="1015"/>
      <c r="AW21" s="1015"/>
      <c r="AX21" s="1015"/>
      <c r="AY21" s="1015"/>
      <c r="AZ21" s="1015"/>
      <c r="BA21" s="1015"/>
      <c r="BB21" s="1015"/>
      <c r="BC21" s="1015"/>
      <c r="BD21" s="1015"/>
      <c r="BE21" s="1015"/>
      <c r="BF21" s="1015"/>
      <c r="BG21" s="1015"/>
      <c r="BH21" s="1016"/>
    </row>
    <row r="22" spans="2:60" ht="17.100000000000001" customHeight="1" thickBot="1">
      <c r="B22" s="1085"/>
      <c r="C22" s="1086"/>
      <c r="D22" s="1086"/>
      <c r="E22" s="1086"/>
      <c r="F22" s="1087"/>
      <c r="G22" s="1079"/>
      <c r="H22" s="1080"/>
      <c r="I22" s="1080"/>
      <c r="J22" s="1080"/>
      <c r="K22" s="1080"/>
      <c r="L22" s="1080"/>
      <c r="M22" s="1080"/>
      <c r="N22" s="1080"/>
      <c r="O22" s="1080"/>
      <c r="P22" s="1080"/>
      <c r="Q22" s="1080"/>
      <c r="R22" s="1080"/>
      <c r="S22" s="1080"/>
      <c r="T22" s="1081"/>
      <c r="U22" s="118"/>
      <c r="V22" s="122" t="str">
        <f>IFERROR(IF(L9="ベア加算なし","✓",""),"")</f>
        <v/>
      </c>
      <c r="W22" s="1054" t="s">
        <v>15</v>
      </c>
      <c r="X22" s="1030"/>
      <c r="Y22" s="1055"/>
      <c r="Z22" s="1056"/>
      <c r="AA22" s="1020"/>
      <c r="AB22" s="1021"/>
      <c r="AC22" s="120"/>
      <c r="AD22" s="1030" t="s">
        <v>15</v>
      </c>
      <c r="AE22" s="1030"/>
      <c r="AF22" s="1030"/>
      <c r="AG22" s="1030"/>
      <c r="AH22" s="1030"/>
      <c r="AI22" s="1020"/>
      <c r="AJ22" s="1021"/>
      <c r="AK22" s="121"/>
      <c r="AL22" s="1030" t="s">
        <v>15</v>
      </c>
      <c r="AM22" s="1030"/>
      <c r="AN22" s="1030"/>
      <c r="AO22" s="1030"/>
      <c r="AP22" s="1030"/>
      <c r="AS22" s="1017"/>
      <c r="AT22" s="1018"/>
      <c r="AU22" s="1018"/>
      <c r="AV22" s="1018"/>
      <c r="AW22" s="1018"/>
      <c r="AX22" s="1018"/>
      <c r="AY22" s="1018"/>
      <c r="AZ22" s="1018"/>
      <c r="BA22" s="1018"/>
      <c r="BB22" s="1018"/>
      <c r="BC22" s="1018"/>
      <c r="BD22" s="1018"/>
      <c r="BE22" s="1018"/>
      <c r="BF22" s="1018"/>
      <c r="BG22" s="1018"/>
      <c r="BH22" s="1019"/>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2" t="s">
        <v>2067</v>
      </c>
      <c r="C24" s="1083"/>
      <c r="D24" s="1083"/>
      <c r="E24" s="1083"/>
      <c r="F24" s="1084"/>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088" t="s">
        <v>2096</v>
      </c>
      <c r="X24" s="1089"/>
      <c r="Y24" s="1089"/>
      <c r="Z24" s="1090"/>
      <c r="AA24" s="1020" t="s">
        <v>12</v>
      </c>
      <c r="AB24" s="1021"/>
      <c r="AC24" s="120"/>
      <c r="AD24" s="1010" t="s">
        <v>14</v>
      </c>
      <c r="AE24" s="1010"/>
      <c r="AF24" s="1010"/>
      <c r="AG24" s="1010"/>
      <c r="AH24" s="1010"/>
      <c r="AI24" s="1020" t="s">
        <v>12</v>
      </c>
      <c r="AJ24" s="1021"/>
      <c r="AK24" s="120"/>
      <c r="AL24" s="1010" t="s">
        <v>14</v>
      </c>
      <c r="AM24" s="1010"/>
      <c r="AN24" s="1010"/>
      <c r="AO24" s="1010"/>
      <c r="AP24" s="1010"/>
      <c r="AS24" s="101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2"/>
      <c r="AU24" s="1012"/>
      <c r="AV24" s="1012"/>
      <c r="AW24" s="1012"/>
      <c r="AX24" s="1012"/>
      <c r="AY24" s="1012"/>
      <c r="AZ24" s="1012"/>
      <c r="BA24" s="1012"/>
      <c r="BB24" s="1012"/>
      <c r="BC24" s="1012"/>
      <c r="BD24" s="1012"/>
      <c r="BE24" s="1012"/>
      <c r="BF24" s="1012"/>
      <c r="BG24" s="1012"/>
      <c r="BH24" s="1013"/>
    </row>
    <row r="25" spans="2:60" ht="21">
      <c r="B25" s="1160"/>
      <c r="C25" s="1161"/>
      <c r="D25" s="1161"/>
      <c r="E25" s="1161"/>
      <c r="F25" s="1162"/>
      <c r="G25" s="1024"/>
      <c r="H25" s="1025"/>
      <c r="I25" s="1025"/>
      <c r="J25" s="1025"/>
      <c r="K25" s="1025"/>
      <c r="L25" s="1025"/>
      <c r="M25" s="1025"/>
      <c r="N25" s="1025"/>
      <c r="O25" s="1025"/>
      <c r="P25" s="1025"/>
      <c r="Q25" s="1025"/>
      <c r="R25" s="1025"/>
      <c r="S25" s="1025"/>
      <c r="T25" s="1095"/>
      <c r="U25" s="118"/>
      <c r="V25" s="438" t="str">
        <f>IFERROR(IF(B9="処遇加算Ⅲ","✓",""),"")</f>
        <v/>
      </c>
      <c r="W25" s="1088" t="s">
        <v>19</v>
      </c>
      <c r="X25" s="1089"/>
      <c r="Y25" s="1089"/>
      <c r="Z25" s="1090"/>
      <c r="AA25" s="1020"/>
      <c r="AB25" s="1021"/>
      <c r="AC25" s="120"/>
      <c r="AD25" s="1022" t="s">
        <v>17</v>
      </c>
      <c r="AE25" s="1022"/>
      <c r="AF25" s="1022"/>
      <c r="AG25" s="1022"/>
      <c r="AH25" s="1022"/>
      <c r="AI25" s="1020"/>
      <c r="AJ25" s="1021"/>
      <c r="AK25" s="121"/>
      <c r="AL25" s="1022" t="s">
        <v>17</v>
      </c>
      <c r="AM25" s="1022"/>
      <c r="AN25" s="1022"/>
      <c r="AO25" s="1022"/>
      <c r="AP25" s="1022"/>
      <c r="AS25" s="1014"/>
      <c r="AT25" s="1015"/>
      <c r="AU25" s="1015"/>
      <c r="AV25" s="1015"/>
      <c r="AW25" s="1015"/>
      <c r="AX25" s="1015"/>
      <c r="AY25" s="1015"/>
      <c r="AZ25" s="1015"/>
      <c r="BA25" s="1015"/>
      <c r="BB25" s="1015"/>
      <c r="BC25" s="1015"/>
      <c r="BD25" s="1015"/>
      <c r="BE25" s="1015"/>
      <c r="BF25" s="1015"/>
      <c r="BG25" s="1015"/>
      <c r="BH25" s="1016"/>
    </row>
    <row r="26" spans="2:60" ht="18" customHeight="1" thickBot="1">
      <c r="B26" s="1085"/>
      <c r="C26" s="1086"/>
      <c r="D26" s="1086"/>
      <c r="E26" s="1086"/>
      <c r="F26" s="1087"/>
      <c r="G26" s="1079"/>
      <c r="H26" s="1080"/>
      <c r="I26" s="1080"/>
      <c r="J26" s="1080"/>
      <c r="K26" s="1080"/>
      <c r="L26" s="1080"/>
      <c r="M26" s="1080"/>
      <c r="N26" s="1080"/>
      <c r="O26" s="1080"/>
      <c r="P26" s="1080"/>
      <c r="Q26" s="1080"/>
      <c r="R26" s="1080"/>
      <c r="S26" s="1080"/>
      <c r="T26" s="1081"/>
      <c r="U26" s="92"/>
      <c r="V26" s="438" t="str">
        <f>IFERROR(IF(B9="処遇加算なし","✓",""),"")</f>
        <v/>
      </c>
      <c r="W26" s="1088" t="s">
        <v>2097</v>
      </c>
      <c r="X26" s="1089"/>
      <c r="Y26" s="1089"/>
      <c r="Z26" s="1090"/>
      <c r="AA26" s="1020"/>
      <c r="AB26" s="1021"/>
      <c r="AC26" s="120"/>
      <c r="AD26" s="1010" t="s">
        <v>15</v>
      </c>
      <c r="AE26" s="1010"/>
      <c r="AF26" s="1010"/>
      <c r="AG26" s="1010"/>
      <c r="AH26" s="1010"/>
      <c r="AI26" s="1020"/>
      <c r="AJ26" s="1021"/>
      <c r="AK26" s="121"/>
      <c r="AL26" s="1010" t="s">
        <v>15</v>
      </c>
      <c r="AM26" s="1010"/>
      <c r="AN26" s="1010"/>
      <c r="AO26" s="1010"/>
      <c r="AP26" s="1010"/>
      <c r="AS26" s="1017"/>
      <c r="AT26" s="1018"/>
      <c r="AU26" s="1018"/>
      <c r="AV26" s="1018"/>
      <c r="AW26" s="1018"/>
      <c r="AX26" s="1018"/>
      <c r="AY26" s="1018"/>
      <c r="AZ26" s="1018"/>
      <c r="BA26" s="1018"/>
      <c r="BB26" s="1018"/>
      <c r="BC26" s="1018"/>
      <c r="BD26" s="1018"/>
      <c r="BE26" s="1018"/>
      <c r="BF26" s="1018"/>
      <c r="BG26" s="1018"/>
      <c r="BH26" s="1019"/>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2" t="s">
        <v>2068</v>
      </c>
      <c r="C28" s="1083"/>
      <c r="D28" s="1083"/>
      <c r="E28" s="1083"/>
      <c r="F28" s="1084"/>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088" t="s">
        <v>2096</v>
      </c>
      <c r="X28" s="1089"/>
      <c r="Y28" s="1089"/>
      <c r="Z28" s="1090"/>
      <c r="AA28" s="1020" t="s">
        <v>12</v>
      </c>
      <c r="AB28" s="1021"/>
      <c r="AC28" s="120"/>
      <c r="AD28" s="1010" t="s">
        <v>14</v>
      </c>
      <c r="AE28" s="1010"/>
      <c r="AF28" s="1010"/>
      <c r="AG28" s="1010"/>
      <c r="AH28" s="1010"/>
      <c r="AI28" s="1020" t="s">
        <v>12</v>
      </c>
      <c r="AJ28" s="1021"/>
      <c r="AK28" s="120"/>
      <c r="AL28" s="1010" t="s">
        <v>14</v>
      </c>
      <c r="AM28" s="1010"/>
      <c r="AN28" s="1010"/>
      <c r="AO28" s="1010"/>
      <c r="AP28" s="1010"/>
      <c r="AS28" s="101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2"/>
      <c r="AU28" s="1012"/>
      <c r="AV28" s="1012"/>
      <c r="AW28" s="1012"/>
      <c r="AX28" s="1012"/>
      <c r="AY28" s="1012"/>
      <c r="AZ28" s="1012"/>
      <c r="BA28" s="1012"/>
      <c r="BB28" s="1012"/>
      <c r="BC28" s="1012"/>
      <c r="BD28" s="1012"/>
      <c r="BE28" s="1012"/>
      <c r="BF28" s="1012"/>
      <c r="BG28" s="1012"/>
      <c r="BH28" s="1013"/>
    </row>
    <row r="29" spans="2:60" ht="21" customHeight="1">
      <c r="B29" s="1160"/>
      <c r="C29" s="1161"/>
      <c r="D29" s="1161"/>
      <c r="E29" s="1161"/>
      <c r="F29" s="1162"/>
      <c r="G29" s="1024"/>
      <c r="H29" s="1025"/>
      <c r="I29" s="1025"/>
      <c r="J29" s="1025"/>
      <c r="K29" s="1025"/>
      <c r="L29" s="1025"/>
      <c r="M29" s="1025"/>
      <c r="N29" s="1025"/>
      <c r="O29" s="1025"/>
      <c r="P29" s="1025"/>
      <c r="Q29" s="1025"/>
      <c r="R29" s="1025"/>
      <c r="S29" s="1025"/>
      <c r="T29" s="1095"/>
      <c r="U29" s="118"/>
      <c r="V29" s="438" t="str">
        <f>IFERROR(IF(B9="処遇加算Ⅲ","✓",""),"")</f>
        <v/>
      </c>
      <c r="W29" s="1088" t="s">
        <v>19</v>
      </c>
      <c r="X29" s="1089"/>
      <c r="Y29" s="1089"/>
      <c r="Z29" s="1090"/>
      <c r="AA29" s="1020"/>
      <c r="AB29" s="1021"/>
      <c r="AC29" s="120"/>
      <c r="AD29" s="1022" t="s">
        <v>17</v>
      </c>
      <c r="AE29" s="1022"/>
      <c r="AF29" s="1022"/>
      <c r="AG29" s="1022"/>
      <c r="AH29" s="1022"/>
      <c r="AI29" s="1020"/>
      <c r="AJ29" s="1021"/>
      <c r="AK29" s="121"/>
      <c r="AL29" s="1022" t="s">
        <v>17</v>
      </c>
      <c r="AM29" s="1022"/>
      <c r="AN29" s="1022"/>
      <c r="AO29" s="1022"/>
      <c r="AP29" s="1022"/>
      <c r="AS29" s="1014"/>
      <c r="AT29" s="1015"/>
      <c r="AU29" s="1015"/>
      <c r="AV29" s="1015"/>
      <c r="AW29" s="1015"/>
      <c r="AX29" s="1015"/>
      <c r="AY29" s="1015"/>
      <c r="AZ29" s="1015"/>
      <c r="BA29" s="1015"/>
      <c r="BB29" s="1015"/>
      <c r="BC29" s="1015"/>
      <c r="BD29" s="1015"/>
      <c r="BE29" s="1015"/>
      <c r="BF29" s="1015"/>
      <c r="BG29" s="1015"/>
      <c r="BH29" s="1016"/>
    </row>
    <row r="30" spans="2:60" ht="18" customHeight="1" thickBot="1">
      <c r="B30" s="1085"/>
      <c r="C30" s="1086"/>
      <c r="D30" s="1086"/>
      <c r="E30" s="1086"/>
      <c r="F30" s="1087"/>
      <c r="G30" s="1079"/>
      <c r="H30" s="1080"/>
      <c r="I30" s="1080"/>
      <c r="J30" s="1080"/>
      <c r="K30" s="1080"/>
      <c r="L30" s="1080"/>
      <c r="M30" s="1080"/>
      <c r="N30" s="1080"/>
      <c r="O30" s="1080"/>
      <c r="P30" s="1080"/>
      <c r="Q30" s="1080"/>
      <c r="R30" s="1080"/>
      <c r="S30" s="1080"/>
      <c r="T30" s="1081"/>
      <c r="U30" s="92"/>
      <c r="V30" s="438" t="str">
        <f>IFERROR(IF(B9="処遇加算なし","✓",""),"")</f>
        <v/>
      </c>
      <c r="W30" s="1088" t="s">
        <v>2097</v>
      </c>
      <c r="X30" s="1089"/>
      <c r="Y30" s="1089"/>
      <c r="Z30" s="1090"/>
      <c r="AA30" s="1020"/>
      <c r="AB30" s="1021"/>
      <c r="AC30" s="120"/>
      <c r="AD30" s="1010" t="s">
        <v>15</v>
      </c>
      <c r="AE30" s="1010"/>
      <c r="AF30" s="1010"/>
      <c r="AG30" s="1010"/>
      <c r="AH30" s="1010"/>
      <c r="AI30" s="1020"/>
      <c r="AJ30" s="1021"/>
      <c r="AK30" s="121"/>
      <c r="AL30" s="1010" t="s">
        <v>15</v>
      </c>
      <c r="AM30" s="1010"/>
      <c r="AN30" s="1010"/>
      <c r="AO30" s="1010"/>
      <c r="AP30" s="1010"/>
      <c r="AS30" s="1017"/>
      <c r="AT30" s="1018"/>
      <c r="AU30" s="1018"/>
      <c r="AV30" s="1018"/>
      <c r="AW30" s="1018"/>
      <c r="AX30" s="1018"/>
      <c r="AY30" s="1018"/>
      <c r="AZ30" s="1018"/>
      <c r="BA30" s="1018"/>
      <c r="BB30" s="1018"/>
      <c r="BC30" s="1018"/>
      <c r="BD30" s="1018"/>
      <c r="BE30" s="1018"/>
      <c r="BF30" s="1018"/>
      <c r="BG30" s="1018"/>
      <c r="BH30" s="1019"/>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6" t="s">
        <v>2069</v>
      </c>
      <c r="C32" s="1136"/>
      <c r="D32" s="1136"/>
      <c r="E32" s="1136"/>
      <c r="F32" s="1136"/>
      <c r="G32" s="1076" t="s">
        <v>2322</v>
      </c>
      <c r="H32" s="1077"/>
      <c r="I32" s="1077"/>
      <c r="J32" s="1077"/>
      <c r="K32" s="1077"/>
      <c r="L32" s="1077"/>
      <c r="M32" s="1077"/>
      <c r="N32" s="1077"/>
      <c r="O32" s="1077"/>
      <c r="P32" s="1077"/>
      <c r="Q32" s="1077"/>
      <c r="R32" s="1077"/>
      <c r="S32" s="1077"/>
      <c r="T32" s="1078"/>
      <c r="U32" s="118"/>
      <c r="V32" s="438" t="str">
        <f>IFERROR(IF(B9="処遇加算Ⅰ","✓",""),"")</f>
        <v/>
      </c>
      <c r="W32" s="1054" t="s">
        <v>14</v>
      </c>
      <c r="X32" s="1055"/>
      <c r="Y32" s="1055"/>
      <c r="Z32" s="1056"/>
      <c r="AA32" s="1031" t="s">
        <v>12</v>
      </c>
      <c r="AB32" s="1021"/>
      <c r="AC32" s="120"/>
      <c r="AD32" s="1010" t="s">
        <v>14</v>
      </c>
      <c r="AE32" s="1010"/>
      <c r="AF32" s="1010"/>
      <c r="AG32" s="1010"/>
      <c r="AH32" s="1010"/>
      <c r="AI32" s="1031" t="s">
        <v>12</v>
      </c>
      <c r="AJ32" s="1021"/>
      <c r="AK32" s="120"/>
      <c r="AL32" s="1010" t="s">
        <v>14</v>
      </c>
      <c r="AM32" s="1010"/>
      <c r="AN32" s="1010"/>
      <c r="AO32" s="1010"/>
      <c r="AP32" s="1010"/>
      <c r="AS32" s="101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2"/>
      <c r="AU32" s="1012"/>
      <c r="AV32" s="1012"/>
      <c r="AW32" s="1012"/>
      <c r="AX32" s="1012"/>
      <c r="AY32" s="1012"/>
      <c r="AZ32" s="1012"/>
      <c r="BA32" s="1012"/>
      <c r="BB32" s="1012"/>
      <c r="BC32" s="1012"/>
      <c r="BD32" s="1012"/>
      <c r="BE32" s="1012"/>
      <c r="BF32" s="1012"/>
      <c r="BG32" s="1012"/>
      <c r="BH32" s="1013"/>
    </row>
    <row r="33" spans="2:82" ht="21" customHeight="1">
      <c r="B33" s="1136"/>
      <c r="C33" s="1136"/>
      <c r="D33" s="1136"/>
      <c r="E33" s="1136"/>
      <c r="F33" s="1136"/>
      <c r="G33" s="1024"/>
      <c r="H33" s="1025"/>
      <c r="I33" s="1025"/>
      <c r="J33" s="1025"/>
      <c r="K33" s="1025"/>
      <c r="L33" s="1025"/>
      <c r="M33" s="1025"/>
      <c r="N33" s="1025"/>
      <c r="O33" s="1025"/>
      <c r="P33" s="1025"/>
      <c r="Q33" s="1025"/>
      <c r="R33" s="1025"/>
      <c r="S33" s="1025"/>
      <c r="T33" s="1095"/>
      <c r="U33" s="118"/>
      <c r="V33" s="438" t="str">
        <f>IFERROR(IF(AND(B9&lt;&gt;"",B9&lt;&gt;"処遇加算Ⅰ"),"✓",""),"")</f>
        <v/>
      </c>
      <c r="W33" s="1054" t="s">
        <v>15</v>
      </c>
      <c r="X33" s="1055"/>
      <c r="Y33" s="1055"/>
      <c r="Z33" s="1056"/>
      <c r="AA33" s="1031"/>
      <c r="AB33" s="1021"/>
      <c r="AC33" s="120"/>
      <c r="AD33" s="1057" t="s">
        <v>17</v>
      </c>
      <c r="AE33" s="1057"/>
      <c r="AF33" s="1057"/>
      <c r="AG33" s="1057"/>
      <c r="AH33" s="1057"/>
      <c r="AI33" s="1031"/>
      <c r="AJ33" s="1021"/>
      <c r="AK33" s="130"/>
      <c r="AL33" s="1022" t="s">
        <v>17</v>
      </c>
      <c r="AM33" s="1022"/>
      <c r="AN33" s="1022"/>
      <c r="AO33" s="1022"/>
      <c r="AP33" s="1022"/>
      <c r="AS33" s="1014"/>
      <c r="AT33" s="1015"/>
      <c r="AU33" s="1015"/>
      <c r="AV33" s="1015"/>
      <c r="AW33" s="1015"/>
      <c r="AX33" s="1015"/>
      <c r="AY33" s="1015"/>
      <c r="AZ33" s="1015"/>
      <c r="BA33" s="1015"/>
      <c r="BB33" s="1015"/>
      <c r="BC33" s="1015"/>
      <c r="BD33" s="1015"/>
      <c r="BE33" s="1015"/>
      <c r="BF33" s="1015"/>
      <c r="BG33" s="1015"/>
      <c r="BH33" s="1016"/>
    </row>
    <row r="34" spans="2:82" ht="18.75" customHeight="1" thickBot="1">
      <c r="B34" s="1136"/>
      <c r="C34" s="1136"/>
      <c r="D34" s="1136"/>
      <c r="E34" s="1136"/>
      <c r="F34" s="1136"/>
      <c r="G34" s="1079"/>
      <c r="H34" s="1080"/>
      <c r="I34" s="1080"/>
      <c r="J34" s="1080"/>
      <c r="K34" s="1080"/>
      <c r="L34" s="1080"/>
      <c r="M34" s="1080"/>
      <c r="N34" s="1080"/>
      <c r="O34" s="1080"/>
      <c r="P34" s="1080"/>
      <c r="Q34" s="1080"/>
      <c r="R34" s="1080"/>
      <c r="S34" s="1080"/>
      <c r="T34" s="1081"/>
      <c r="U34" s="92"/>
      <c r="V34" s="125"/>
      <c r="W34" s="97"/>
      <c r="X34" s="97"/>
      <c r="Y34" s="97"/>
      <c r="Z34" s="97"/>
      <c r="AA34" s="1031"/>
      <c r="AB34" s="1021"/>
      <c r="AC34" s="120"/>
      <c r="AD34" s="1030" t="s">
        <v>15</v>
      </c>
      <c r="AE34" s="1030"/>
      <c r="AF34" s="1030"/>
      <c r="AG34" s="1030"/>
      <c r="AH34" s="1030"/>
      <c r="AI34" s="1031"/>
      <c r="AJ34" s="1021"/>
      <c r="AK34" s="120"/>
      <c r="AL34" s="1030" t="s">
        <v>15</v>
      </c>
      <c r="AM34" s="1030"/>
      <c r="AN34" s="1030"/>
      <c r="AO34" s="1030"/>
      <c r="AP34" s="1030"/>
      <c r="AS34" s="1017"/>
      <c r="AT34" s="1018"/>
      <c r="AU34" s="1018"/>
      <c r="AV34" s="1018"/>
      <c r="AW34" s="1018"/>
      <c r="AX34" s="1018"/>
      <c r="AY34" s="1018"/>
      <c r="AZ34" s="1018"/>
      <c r="BA34" s="1018"/>
      <c r="BB34" s="1018"/>
      <c r="BC34" s="1018"/>
      <c r="BD34" s="1018"/>
      <c r="BE34" s="1018"/>
      <c r="BF34" s="1018"/>
      <c r="BG34" s="1018"/>
      <c r="BH34" s="1019"/>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6" t="s">
        <v>2070</v>
      </c>
      <c r="C36" s="1136"/>
      <c r="D36" s="1136"/>
      <c r="E36" s="1136"/>
      <c r="F36" s="1136"/>
      <c r="G36" s="1106" t="s">
        <v>2323</v>
      </c>
      <c r="H36" s="1107"/>
      <c r="I36" s="1107"/>
      <c r="J36" s="1107"/>
      <c r="K36" s="1107"/>
      <c r="L36" s="1107"/>
      <c r="M36" s="1107"/>
      <c r="N36" s="1107"/>
      <c r="O36" s="1107"/>
      <c r="P36" s="1107"/>
      <c r="Q36" s="1107"/>
      <c r="R36" s="1107"/>
      <c r="S36" s="1107"/>
      <c r="T36" s="1108"/>
      <c r="U36" s="118"/>
      <c r="V36" s="438" t="str">
        <f>IFERROR(IF(OR(G9="特定加算Ⅰ",G9="特定加算Ⅱ"),"✓",""),"")</f>
        <v/>
      </c>
      <c r="W36" s="1054" t="s">
        <v>14</v>
      </c>
      <c r="X36" s="1055"/>
      <c r="Y36" s="1055"/>
      <c r="Z36" s="1056"/>
      <c r="AA36" s="1020" t="s">
        <v>12</v>
      </c>
      <c r="AB36" s="1021"/>
      <c r="AC36" s="120"/>
      <c r="AD36" s="1030" t="s">
        <v>14</v>
      </c>
      <c r="AE36" s="1030"/>
      <c r="AF36" s="1030"/>
      <c r="AG36" s="1030"/>
      <c r="AH36" s="1030"/>
      <c r="AI36" s="1020" t="s">
        <v>12</v>
      </c>
      <c r="AJ36" s="1021"/>
      <c r="AK36" s="120"/>
      <c r="AL36" s="1030" t="s">
        <v>14</v>
      </c>
      <c r="AM36" s="1030"/>
      <c r="AN36" s="1030"/>
      <c r="AO36" s="1030"/>
      <c r="AP36" s="1030"/>
      <c r="AS36" s="101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2"/>
      <c r="AU36" s="1012"/>
      <c r="AV36" s="1012"/>
      <c r="AW36" s="1012"/>
      <c r="AX36" s="1012"/>
      <c r="AY36" s="1012"/>
      <c r="AZ36" s="1012"/>
      <c r="BA36" s="1012"/>
      <c r="BB36" s="1012"/>
      <c r="BC36" s="1012"/>
      <c r="BD36" s="1012"/>
      <c r="BE36" s="1012"/>
      <c r="BF36" s="1012"/>
      <c r="BG36" s="1012"/>
      <c r="BH36" s="1013"/>
    </row>
    <row r="37" spans="2:82" ht="21" customHeight="1">
      <c r="B37" s="1136"/>
      <c r="C37" s="1136"/>
      <c r="D37" s="1136"/>
      <c r="E37" s="1136"/>
      <c r="F37" s="1136"/>
      <c r="G37" s="1109"/>
      <c r="H37" s="1110"/>
      <c r="I37" s="1110"/>
      <c r="J37" s="1110"/>
      <c r="K37" s="1110"/>
      <c r="L37" s="1110"/>
      <c r="M37" s="1110"/>
      <c r="N37" s="1110"/>
      <c r="O37" s="1110"/>
      <c r="P37" s="1110"/>
      <c r="Q37" s="1110"/>
      <c r="R37" s="1110"/>
      <c r="S37" s="1110"/>
      <c r="T37" s="1111"/>
      <c r="U37" s="118"/>
      <c r="V37" s="438" t="str">
        <f>IFERROR(IF(G9="特定加算なし","✓",""),"")</f>
        <v/>
      </c>
      <c r="W37" s="1054" t="s">
        <v>15</v>
      </c>
      <c r="X37" s="1055"/>
      <c r="Y37" s="1055"/>
      <c r="Z37" s="1056"/>
      <c r="AA37" s="1020"/>
      <c r="AB37" s="1021"/>
      <c r="AC37" s="1046" t="s">
        <v>2175</v>
      </c>
      <c r="AD37" s="1047"/>
      <c r="AE37" s="1047"/>
      <c r="AF37" s="1047"/>
      <c r="AG37" s="1048"/>
      <c r="AH37" s="1049"/>
      <c r="AI37" s="1020"/>
      <c r="AJ37" s="1021"/>
      <c r="AK37" s="1046" t="s">
        <v>2175</v>
      </c>
      <c r="AL37" s="1047"/>
      <c r="AM37" s="1047"/>
      <c r="AN37" s="1047"/>
      <c r="AO37" s="1048"/>
      <c r="AP37" s="1049"/>
      <c r="AS37" s="1014"/>
      <c r="AT37" s="1015"/>
      <c r="AU37" s="1015"/>
      <c r="AV37" s="1015"/>
      <c r="AW37" s="1015"/>
      <c r="AX37" s="1015"/>
      <c r="AY37" s="1015"/>
      <c r="AZ37" s="1015"/>
      <c r="BA37" s="1015"/>
      <c r="BB37" s="1015"/>
      <c r="BC37" s="1015"/>
      <c r="BD37" s="1015"/>
      <c r="BE37" s="1015"/>
      <c r="BF37" s="1015"/>
      <c r="BG37" s="1015"/>
      <c r="BH37" s="1016"/>
    </row>
    <row r="38" spans="2:82" ht="17.100000000000001" customHeight="1" thickBot="1">
      <c r="B38" s="1136"/>
      <c r="C38" s="1136"/>
      <c r="D38" s="1136"/>
      <c r="E38" s="1136"/>
      <c r="F38" s="1136"/>
      <c r="G38" s="1112"/>
      <c r="H38" s="1113"/>
      <c r="I38" s="1113"/>
      <c r="J38" s="1113"/>
      <c r="K38" s="1113"/>
      <c r="L38" s="1113"/>
      <c r="M38" s="1113"/>
      <c r="N38" s="1113"/>
      <c r="O38" s="1113"/>
      <c r="P38" s="1113"/>
      <c r="Q38" s="1113"/>
      <c r="R38" s="1113"/>
      <c r="S38" s="1113"/>
      <c r="T38" s="1114"/>
      <c r="U38" s="118"/>
      <c r="Z38" s="133"/>
      <c r="AA38" s="1031"/>
      <c r="AB38" s="1021"/>
      <c r="AC38" s="120"/>
      <c r="AD38" s="1030" t="s">
        <v>15</v>
      </c>
      <c r="AE38" s="1030"/>
      <c r="AF38" s="1030"/>
      <c r="AG38" s="1030"/>
      <c r="AH38" s="1030"/>
      <c r="AI38" s="1020"/>
      <c r="AJ38" s="1021"/>
      <c r="AK38" s="120"/>
      <c r="AL38" s="1030" t="s">
        <v>15</v>
      </c>
      <c r="AM38" s="1030"/>
      <c r="AN38" s="1030"/>
      <c r="AO38" s="1030"/>
      <c r="AP38" s="1030"/>
      <c r="AS38" s="1017"/>
      <c r="AT38" s="1018"/>
      <c r="AU38" s="1018"/>
      <c r="AV38" s="1018"/>
      <c r="AW38" s="1018"/>
      <c r="AX38" s="1018"/>
      <c r="AY38" s="1018"/>
      <c r="AZ38" s="1018"/>
      <c r="BA38" s="1018"/>
      <c r="BB38" s="1018"/>
      <c r="BC38" s="1018"/>
      <c r="BD38" s="1018"/>
      <c r="BE38" s="1018"/>
      <c r="BF38" s="1018"/>
      <c r="BG38" s="1018"/>
      <c r="BH38" s="1019"/>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6" t="s">
        <v>2071</v>
      </c>
      <c r="C40" s="1136"/>
      <c r="D40" s="1136"/>
      <c r="E40" s="1136"/>
      <c r="F40" s="1136"/>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4" t="s">
        <v>14</v>
      </c>
      <c r="X40" s="1055"/>
      <c r="Y40" s="1055"/>
      <c r="Z40" s="1056"/>
      <c r="AA40" s="1020" t="s">
        <v>12</v>
      </c>
      <c r="AB40" s="1021"/>
      <c r="AC40" s="120"/>
      <c r="AD40" s="1030" t="s">
        <v>14</v>
      </c>
      <c r="AE40" s="1030"/>
      <c r="AF40" s="1030"/>
      <c r="AG40" s="1030"/>
      <c r="AH40" s="1030"/>
      <c r="AI40" s="1020" t="s">
        <v>12</v>
      </c>
      <c r="AJ40" s="1021"/>
      <c r="AK40" s="120"/>
      <c r="AL40" s="1030" t="s">
        <v>14</v>
      </c>
      <c r="AM40" s="1030"/>
      <c r="AN40" s="1030"/>
      <c r="AO40" s="1030"/>
      <c r="AP40" s="1030"/>
      <c r="AS40" s="101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2"/>
      <c r="AU40" s="1012"/>
      <c r="AV40" s="1012"/>
      <c r="AW40" s="1012"/>
      <c r="AX40" s="1012"/>
      <c r="AY40" s="1012"/>
      <c r="AZ40" s="1012"/>
      <c r="BA40" s="1012"/>
      <c r="BB40" s="1012"/>
      <c r="BC40" s="1012"/>
      <c r="BD40" s="1012"/>
      <c r="BE40" s="1012"/>
      <c r="BF40" s="1012"/>
      <c r="BG40" s="1012"/>
      <c r="BH40" s="1013"/>
    </row>
    <row r="41" spans="2:82" ht="22.5" customHeight="1">
      <c r="B41" s="1136"/>
      <c r="C41" s="1136"/>
      <c r="D41" s="1136"/>
      <c r="E41" s="1136"/>
      <c r="F41" s="1136"/>
      <c r="G41" s="1024"/>
      <c r="H41" s="1025"/>
      <c r="I41" s="1025"/>
      <c r="J41" s="1025"/>
      <c r="K41" s="1025"/>
      <c r="L41" s="1025"/>
      <c r="M41" s="1025"/>
      <c r="N41" s="1025"/>
      <c r="O41" s="1025"/>
      <c r="P41" s="1025"/>
      <c r="Q41" s="1025"/>
      <c r="R41" s="1025"/>
      <c r="S41" s="1025"/>
      <c r="T41" s="1095"/>
      <c r="U41" s="92"/>
      <c r="V41" s="438" t="str">
        <f>IFERROR(IF(OR(G9="特定加算Ⅱ",G9="特定加算なし"),"✓",""),"")</f>
        <v/>
      </c>
      <c r="W41" s="1054" t="s">
        <v>15</v>
      </c>
      <c r="X41" s="1055"/>
      <c r="Y41" s="1055"/>
      <c r="Z41" s="1056"/>
      <c r="AA41" s="1020"/>
      <c r="AB41" s="1021"/>
      <c r="AC41" s="134" t="s">
        <v>82</v>
      </c>
      <c r="AD41" s="1051"/>
      <c r="AE41" s="1052"/>
      <c r="AF41" s="1052"/>
      <c r="AG41" s="1052"/>
      <c r="AH41" s="1053"/>
      <c r="AI41" s="1020"/>
      <c r="AJ41" s="1021"/>
      <c r="AK41" s="134" t="s">
        <v>82</v>
      </c>
      <c r="AL41" s="1051"/>
      <c r="AM41" s="1052"/>
      <c r="AN41" s="1052"/>
      <c r="AO41" s="1052"/>
      <c r="AP41" s="1053"/>
      <c r="AS41" s="1014"/>
      <c r="AT41" s="1015"/>
      <c r="AU41" s="1015"/>
      <c r="AV41" s="1015"/>
      <c r="AW41" s="1015"/>
      <c r="AX41" s="1015"/>
      <c r="AY41" s="1015"/>
      <c r="AZ41" s="1015"/>
      <c r="BA41" s="1015"/>
      <c r="BB41" s="1015"/>
      <c r="BC41" s="1015"/>
      <c r="BD41" s="1015"/>
      <c r="BE41" s="1015"/>
      <c r="BF41" s="1015"/>
      <c r="BG41" s="1015"/>
      <c r="BH41" s="1016"/>
    </row>
    <row r="42" spans="2:82" ht="17.100000000000001" customHeight="1" thickBot="1">
      <c r="B42" s="1136"/>
      <c r="C42" s="1136"/>
      <c r="D42" s="1136"/>
      <c r="E42" s="1136"/>
      <c r="F42" s="1136"/>
      <c r="G42" s="1079"/>
      <c r="H42" s="1080"/>
      <c r="I42" s="1080"/>
      <c r="J42" s="1080"/>
      <c r="K42" s="1080"/>
      <c r="L42" s="1080"/>
      <c r="M42" s="1080"/>
      <c r="N42" s="1080"/>
      <c r="O42" s="1080"/>
      <c r="P42" s="1080"/>
      <c r="Q42" s="1080"/>
      <c r="R42" s="1080"/>
      <c r="S42" s="1080"/>
      <c r="T42" s="1081"/>
      <c r="U42" s="92"/>
      <c r="V42" s="85"/>
      <c r="W42" s="135"/>
      <c r="X42" s="135"/>
      <c r="Y42" s="135"/>
      <c r="Z42" s="135"/>
      <c r="AA42" s="435"/>
      <c r="AB42" s="435"/>
      <c r="AC42" s="136"/>
      <c r="AD42" s="1030" t="s">
        <v>15</v>
      </c>
      <c r="AE42" s="1030"/>
      <c r="AF42" s="1030"/>
      <c r="AG42" s="1030"/>
      <c r="AH42" s="1030"/>
      <c r="AI42" s="435"/>
      <c r="AJ42" s="435"/>
      <c r="AK42" s="136"/>
      <c r="AL42" s="1030" t="s">
        <v>15</v>
      </c>
      <c r="AM42" s="1030"/>
      <c r="AN42" s="1030"/>
      <c r="AO42" s="1030"/>
      <c r="AP42" s="1030"/>
      <c r="AS42" s="1017"/>
      <c r="AT42" s="1018"/>
      <c r="AU42" s="1018"/>
      <c r="AV42" s="1018"/>
      <c r="AW42" s="1018"/>
      <c r="AX42" s="1018"/>
      <c r="AY42" s="1018"/>
      <c r="AZ42" s="1018"/>
      <c r="BA42" s="1018"/>
      <c r="BB42" s="1018"/>
      <c r="BC42" s="1018"/>
      <c r="BD42" s="1018"/>
      <c r="BE42" s="1018"/>
      <c r="BF42" s="1018"/>
      <c r="BG42" s="1018"/>
      <c r="BH42" s="1019"/>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6" t="s">
        <v>2072</v>
      </c>
      <c r="C44" s="1136"/>
      <c r="D44" s="1136"/>
      <c r="E44" s="1136"/>
      <c r="F44" s="1136"/>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4" t="s">
        <v>14</v>
      </c>
      <c r="X44" s="1055"/>
      <c r="Y44" s="1055"/>
      <c r="Z44" s="1056"/>
      <c r="AA44" s="1020" t="s">
        <v>12</v>
      </c>
      <c r="AB44" s="1021"/>
      <c r="AC44" s="120"/>
      <c r="AD44" s="1030" t="s">
        <v>14</v>
      </c>
      <c r="AE44" s="1030"/>
      <c r="AF44" s="1030"/>
      <c r="AG44" s="1030"/>
      <c r="AH44" s="1030"/>
      <c r="AI44" s="1020" t="s">
        <v>12</v>
      </c>
      <c r="AJ44" s="1021"/>
      <c r="AK44" s="120"/>
      <c r="AL44" s="1030" t="s">
        <v>14</v>
      </c>
      <c r="AM44" s="1030"/>
      <c r="AN44" s="1030"/>
      <c r="AO44" s="1030"/>
      <c r="AP44" s="1030"/>
      <c r="AS44" s="1011" t="str">
        <f>IFERROR(IF(AS63="○","！R5年度に満たしていた要件を満たさない計画になっている。",IF(OR(AH63=2,AP63=2),VLOOKUP(AS1,【参考】数式用2!E6:S23,15,FALSE),"")),"")</f>
        <v/>
      </c>
      <c r="AT44" s="1012"/>
      <c r="AU44" s="1012"/>
      <c r="AV44" s="1012"/>
      <c r="AW44" s="1012"/>
      <c r="AX44" s="1012"/>
      <c r="AY44" s="1012"/>
      <c r="AZ44" s="1012"/>
      <c r="BA44" s="1012"/>
      <c r="BB44" s="1012"/>
      <c r="BC44" s="1012"/>
      <c r="BD44" s="1012"/>
      <c r="BE44" s="1012"/>
      <c r="BF44" s="1012"/>
      <c r="BG44" s="1012"/>
      <c r="BH44" s="1013"/>
    </row>
    <row r="45" spans="2:82" ht="17.100000000000001" customHeight="1" thickBot="1">
      <c r="B45" s="1136"/>
      <c r="C45" s="1136"/>
      <c r="D45" s="1136"/>
      <c r="E45" s="1136"/>
      <c r="F45" s="1136"/>
      <c r="G45" s="1079"/>
      <c r="H45" s="1080"/>
      <c r="I45" s="1080"/>
      <c r="J45" s="1080"/>
      <c r="K45" s="1080"/>
      <c r="L45" s="1080"/>
      <c r="M45" s="1080"/>
      <c r="N45" s="1080"/>
      <c r="O45" s="1080"/>
      <c r="P45" s="1080"/>
      <c r="Q45" s="1080"/>
      <c r="R45" s="1080"/>
      <c r="S45" s="1080"/>
      <c r="T45" s="1081"/>
      <c r="U45" s="118"/>
      <c r="V45" s="438" t="str">
        <f>IFERROR(IF(G9="特定加算なし","✓",""),"")</f>
        <v/>
      </c>
      <c r="W45" s="1054" t="s">
        <v>15</v>
      </c>
      <c r="X45" s="1055"/>
      <c r="Y45" s="1055"/>
      <c r="Z45" s="1056"/>
      <c r="AA45" s="1020"/>
      <c r="AB45" s="1021"/>
      <c r="AC45" s="120"/>
      <c r="AD45" s="1030" t="s">
        <v>15</v>
      </c>
      <c r="AE45" s="1030"/>
      <c r="AF45" s="1030"/>
      <c r="AG45" s="1030"/>
      <c r="AH45" s="1030"/>
      <c r="AI45" s="1020"/>
      <c r="AJ45" s="1021"/>
      <c r="AK45" s="120"/>
      <c r="AL45" s="1030" t="s">
        <v>15</v>
      </c>
      <c r="AM45" s="1030"/>
      <c r="AN45" s="1030"/>
      <c r="AO45" s="1030"/>
      <c r="AP45" s="1030"/>
      <c r="AS45" s="1017"/>
      <c r="AT45" s="1018"/>
      <c r="AU45" s="1018"/>
      <c r="AV45" s="1018"/>
      <c r="AW45" s="1018"/>
      <c r="AX45" s="1018"/>
      <c r="AY45" s="1018"/>
      <c r="AZ45" s="1018"/>
      <c r="BA45" s="1018"/>
      <c r="BB45" s="1018"/>
      <c r="BC45" s="1018"/>
      <c r="BD45" s="1018"/>
      <c r="BE45" s="1018"/>
      <c r="BF45" s="1018"/>
      <c r="BG45" s="1018"/>
      <c r="BH45" s="1019"/>
      <c r="BO45" s="138"/>
    </row>
    <row r="46" spans="2:82" ht="6.75" customHeight="1">
      <c r="B46" s="124"/>
      <c r="AJ46" s="139"/>
      <c r="AK46" s="139"/>
      <c r="AL46" s="139"/>
      <c r="AM46" s="139"/>
      <c r="AN46" s="139"/>
      <c r="AO46" s="139"/>
      <c r="AP46" s="139"/>
    </row>
    <row r="47" spans="2:82" ht="21" customHeight="1">
      <c r="B47" s="1091" t="s">
        <v>2136</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3"/>
      <c r="C48" s="1134"/>
      <c r="D48" s="1134"/>
      <c r="E48" s="1134"/>
      <c r="F48" s="1135"/>
      <c r="G48" s="1122" t="str">
        <f>IF(F15=4,"R6.4～R6.5",IF(F15=5,"R6.5",""))</f>
        <v>R6.4～R6.5</v>
      </c>
      <c r="H48" s="1123"/>
      <c r="I48" s="1123"/>
      <c r="J48" s="1123"/>
      <c r="K48" s="1123"/>
      <c r="L48" s="1123"/>
      <c r="M48" s="1123"/>
      <c r="N48" s="1123"/>
      <c r="O48" s="1123"/>
      <c r="P48" s="1123"/>
      <c r="Q48" s="1123"/>
      <c r="R48" s="1123"/>
      <c r="S48" s="1123"/>
      <c r="T48" s="1123"/>
      <c r="U48" s="1123"/>
      <c r="V48" s="1123"/>
      <c r="W48" s="1123"/>
      <c r="X48" s="1123"/>
      <c r="Y48" s="1123"/>
      <c r="Z48" s="1124"/>
      <c r="AA48" s="1020" t="s">
        <v>12</v>
      </c>
      <c r="AB48" s="1021"/>
      <c r="AC48" s="1185" t="str">
        <f>IF(OR(F15=4,F15=5),"R6.6","R"&amp;D15&amp;"."&amp;F15)&amp;"～R"&amp;K15&amp;"."&amp;M15</f>
        <v>R6.6～R7.3</v>
      </c>
      <c r="AD48" s="1185"/>
      <c r="AE48" s="1185"/>
      <c r="AF48" s="1185"/>
      <c r="AG48" s="1185"/>
      <c r="AH48" s="1185"/>
      <c r="AS48" s="1040" t="str">
        <f>IFERROR(IF(AND(OR(AP58=1,AP58=2),OR(AP59=1,AP59=2),OR(AP60=1,AP60=2)),"処遇加算Ⅰ",IF(AND(OR(AP58=1,AP58=2),OR(AP59=1,AP59=2),OR(AP60=0,AP60=3)),"処遇加算Ⅱ",IF(OR(OR(AP58=1,AP58=2),OR(AP59=1,AP59=2)),"処遇加算Ⅲ",""))),"")</f>
        <v/>
      </c>
      <c r="AT48" s="1040"/>
      <c r="AU48" s="1040"/>
      <c r="AV48" s="1040"/>
      <c r="AW48" s="1040" t="str">
        <f>IFERROR(IF(AND(AP61=1,AP62=1,AP63=1),"特定加算Ⅰ",IF(AND(AP61=1,AP62=2,AP63=1),"特定加算Ⅱ",IF(OR(AP61=2,AP62=2,AP63=2),"特定加算なし",""))),"")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25" t="s">
        <v>2015</v>
      </c>
      <c r="C49" s="1126"/>
      <c r="D49" s="1126"/>
      <c r="E49" s="1126"/>
      <c r="F49" s="1127"/>
      <c r="G49" s="1186" t="str">
        <f>IFERROR(IF(AND(OR(AH58=1,AH58=2),OR(AH59=1,AH59=2),OR(AH60=1,AH60=2)),"処遇加算Ⅰ",IF(AND(OR(AH58=1,AH58=2),OR(AH59=1,AH59=2),OR(AH60=0,AH60=3)),"処遇加算Ⅱ",IF(OR(OR(AH58=1,AH58=2),OR(AH59=1,AH59=2)),"処遇加算Ⅲ",""))),"")</f>
        <v/>
      </c>
      <c r="H49" s="1164"/>
      <c r="I49" s="1164"/>
      <c r="J49" s="1164"/>
      <c r="K49" s="1187"/>
      <c r="L49" s="1192" t="str">
        <f>IFERROR(IF(G9="","",IF(AND(AH61=1,AH62=1,AH63=1),"特定加算Ⅰ",IF(AND(AH61=1,AH62=2,AH63=1),"特定加算Ⅱ",IF(OR(AH61=2,AH62=2,AH63=2),"特定加算なし","")))),"")</f>
        <v/>
      </c>
      <c r="M49" s="1193"/>
      <c r="N49" s="1193"/>
      <c r="O49" s="1193"/>
      <c r="P49" s="1194"/>
      <c r="Q49" s="1163" t="str">
        <f>IFERROR(IF(OR(L9="ベア加算",AND(L9="ベア加算なし",AH57=1)),"ベア加算",IF(AH57=2,"ベア加算なし","")),"")</f>
        <v/>
      </c>
      <c r="R49" s="1164"/>
      <c r="S49" s="1164"/>
      <c r="T49" s="1164"/>
      <c r="U49" s="1165"/>
      <c r="V49" s="1166" t="s">
        <v>10</v>
      </c>
      <c r="W49" s="1167"/>
      <c r="X49" s="1167"/>
      <c r="Y49" s="1167"/>
      <c r="Z49" s="1167"/>
      <c r="AA49" s="1031"/>
      <c r="AB49" s="1031"/>
      <c r="AC49" s="1171" t="str">
        <f>IFERROR(VLOOKUP(BE48,【参考】数式用2!E6:F23,2,FALSE),"")</f>
        <v/>
      </c>
      <c r="AD49" s="1172"/>
      <c r="AE49" s="1172"/>
      <c r="AF49" s="1172"/>
      <c r="AG49" s="1172"/>
      <c r="AH49" s="1173"/>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5" t="s">
        <v>2016</v>
      </c>
      <c r="C50" s="1126"/>
      <c r="D50" s="1126"/>
      <c r="E50" s="1126"/>
      <c r="F50" s="1127"/>
      <c r="G50" s="1174" t="str">
        <f>IFERROR(VLOOKUP(Y5,【参考】数式用!$A$5:$J$37,MATCH(G49,【参考】数式用!$B$4:$J$4,0)+1,0),"")</f>
        <v/>
      </c>
      <c r="H50" s="1175"/>
      <c r="I50" s="1175"/>
      <c r="J50" s="1175"/>
      <c r="K50" s="1176"/>
      <c r="L50" s="1177" t="str">
        <f>IFERROR(VLOOKUP(Y5,【参考】数式用!$A$5:$J$37,MATCH(L49,【参考】数式用!$B$4:$J$4,0)+1,0),"")</f>
        <v/>
      </c>
      <c r="M50" s="1178"/>
      <c r="N50" s="1178"/>
      <c r="O50" s="1178"/>
      <c r="P50" s="1179"/>
      <c r="Q50" s="1180" t="str">
        <f>IFERROR(VLOOKUP(Y5,【参考】数式用!$A$5:$J$37,MATCH(Q49,【参考】数式用!$B$4:$J$4,0)+1,0),"")</f>
        <v/>
      </c>
      <c r="R50" s="1175"/>
      <c r="S50" s="1175"/>
      <c r="T50" s="1175"/>
      <c r="U50" s="1181"/>
      <c r="V50" s="1158">
        <f>SUM(G50,L50,Q50)</f>
        <v>0</v>
      </c>
      <c r="W50" s="1159"/>
      <c r="X50" s="1159"/>
      <c r="Y50" s="1159"/>
      <c r="Z50" s="1159"/>
      <c r="AA50" s="1031"/>
      <c r="AB50" s="1031"/>
      <c r="AC50" s="1182" t="str">
        <f>IFERROR(VLOOKUP(Y5,【参考】数式用!$A$5:$AB$37,MATCH(AC49,【参考】数式用!$B$4:$AB$4,0)+1,FALSE),"")</f>
        <v/>
      </c>
      <c r="AD50" s="1183"/>
      <c r="AE50" s="1183"/>
      <c r="AF50" s="1183"/>
      <c r="AG50" s="1183"/>
      <c r="AH50" s="1184"/>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5" t="s">
        <v>2053</v>
      </c>
      <c r="BW50" s="1196"/>
      <c r="BX50" s="1196"/>
      <c r="BY50" s="1196"/>
      <c r="BZ50" s="1196"/>
      <c r="CA50" s="1197"/>
      <c r="CD50" s="142"/>
    </row>
    <row r="51" spans="2:86" ht="17.25" customHeight="1">
      <c r="B51" s="1168" t="s">
        <v>2120</v>
      </c>
      <c r="C51" s="1169"/>
      <c r="D51" s="1169"/>
      <c r="E51" s="1169"/>
      <c r="F51" s="1170"/>
      <c r="G51" s="1105" t="str">
        <f>IFERROR(ROUNDDOWN(ROUND(AM5*G50,0),0)*H53,"")</f>
        <v/>
      </c>
      <c r="H51" s="1105"/>
      <c r="I51" s="1105"/>
      <c r="J51" s="1105"/>
      <c r="K51" s="55" t="s">
        <v>2116</v>
      </c>
      <c r="L51" s="1102" t="str">
        <f>IFERROR(ROUNDDOWN(ROUND(AM5*L50,0),0)*H53,"")</f>
        <v/>
      </c>
      <c r="M51" s="1103"/>
      <c r="N51" s="1103"/>
      <c r="O51" s="1103"/>
      <c r="P51" s="55" t="s">
        <v>2116</v>
      </c>
      <c r="Q51" s="1104" t="str">
        <f>IFERROR(ROUNDDOWN(ROUND(AM5*Q50,0),0)*H53,"")</f>
        <v/>
      </c>
      <c r="R51" s="1105"/>
      <c r="S51" s="1105"/>
      <c r="T51" s="1105"/>
      <c r="U51" s="56" t="s">
        <v>2116</v>
      </c>
      <c r="V51" s="1190">
        <f>IFERROR(SUM(G51,L51,Q51),"")</f>
        <v>0</v>
      </c>
      <c r="W51" s="1191"/>
      <c r="X51" s="1191"/>
      <c r="Y51" s="1191"/>
      <c r="Z51" s="57" t="s">
        <v>2116</v>
      </c>
      <c r="AB51" s="58"/>
      <c r="AC51" s="1104" t="str">
        <f>IFERROR(ROUNDDOWN(ROUND(AM5*AC50,0),0)*AD53,"")</f>
        <v/>
      </c>
      <c r="AD51" s="1105"/>
      <c r="AE51" s="1105"/>
      <c r="AF51" s="1105"/>
      <c r="AG51" s="1105"/>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8">
        <f>IF(AND(Q49="ベア加算なし",BA48="ベア加算"),ROUNDDOWN(ROUND(AM5*VLOOKUP(Y5,【参考】数式用!$A$5:$AB$37,9,FALSE),0),0)*AD53,0)</f>
        <v>0</v>
      </c>
      <c r="BW51" s="1199"/>
      <c r="BX51" s="1199"/>
      <c r="BY51" s="1199"/>
      <c r="BZ51" s="1199"/>
      <c r="CA51" s="1200"/>
      <c r="CD51" s="142"/>
    </row>
    <row r="52" spans="2:86" ht="13.5" customHeight="1">
      <c r="B52" s="1168"/>
      <c r="C52" s="1169"/>
      <c r="D52" s="1169"/>
      <c r="E52" s="1169"/>
      <c r="F52" s="1170"/>
      <c r="G52" s="1100" t="str">
        <f>IFERROR("("&amp;TEXT(G51/H53,"#,##0円")&amp;"/月)","")</f>
        <v/>
      </c>
      <c r="H52" s="1101"/>
      <c r="I52" s="1101"/>
      <c r="J52" s="1101"/>
      <c r="K52" s="1101"/>
      <c r="L52" s="1188" t="str">
        <f>IFERROR("("&amp;TEXT(L51/H53,"#,##0円")&amp;"/月)","")</f>
        <v/>
      </c>
      <c r="M52" s="1189"/>
      <c r="N52" s="1189"/>
      <c r="O52" s="1189"/>
      <c r="P52" s="1100"/>
      <c r="Q52" s="1101" t="str">
        <f>IFERROR("("&amp;TEXT(Q51/H53,"#,##0円")&amp;"/月)","")</f>
        <v/>
      </c>
      <c r="R52" s="1101"/>
      <c r="S52" s="1101"/>
      <c r="T52" s="1101"/>
      <c r="U52" s="1101"/>
      <c r="V52" s="1101" t="str">
        <f>IFERROR("("&amp;TEXT(V51/H53,"#,##0円")&amp;"/月)","")</f>
        <v>(0円/月)</v>
      </c>
      <c r="W52" s="1101"/>
      <c r="X52" s="1101"/>
      <c r="Y52" s="1101"/>
      <c r="Z52" s="1101"/>
      <c r="AB52" s="58"/>
      <c r="AC52" s="1188" t="str">
        <f>IFERROR("("&amp;TEXT(AC51/AD53,"#,##0円")&amp;"/月)","")</f>
        <v/>
      </c>
      <c r="AD52" s="1189"/>
      <c r="AE52" s="1189"/>
      <c r="AF52" s="1189"/>
      <c r="AG52" s="1189"/>
      <c r="AH52" s="1100"/>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050" t="s">
        <v>2202</v>
      </c>
      <c r="AT56" s="1050"/>
      <c r="AU56" s="1050"/>
      <c r="AV56" s="1050"/>
      <c r="AW56" s="1050" t="s">
        <v>2201</v>
      </c>
      <c r="AX56" s="1050"/>
      <c r="AY56" s="1050"/>
      <c r="AZ56" s="1050"/>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037"/>
      <c r="AT57" s="1037"/>
      <c r="AU57" s="1037"/>
      <c r="AV57" s="1037"/>
      <c r="AW57" s="1043"/>
      <c r="AX57" s="1043"/>
      <c r="AY57" s="1043"/>
      <c r="AZ57" s="1043"/>
      <c r="BP57" s="151"/>
      <c r="BR57" s="151"/>
      <c r="BS57" s="151"/>
      <c r="BT57" s="151"/>
      <c r="BU57" s="151"/>
      <c r="BV57" s="151"/>
      <c r="BW57" s="151"/>
      <c r="BX57" s="151"/>
      <c r="BY57" s="151"/>
      <c r="BZ57" s="151"/>
      <c r="CA57" s="151"/>
      <c r="CB57" s="151"/>
      <c r="CC57" s="151"/>
      <c r="CD57" s="151"/>
      <c r="CE57" s="151"/>
      <c r="CF57" s="151"/>
      <c r="CH57" s="154"/>
    </row>
    <row r="58" spans="2:86" ht="15.95" customHeight="1">
      <c r="U58" s="1211" t="s">
        <v>2055</v>
      </c>
      <c r="V58" s="1211"/>
      <c r="W58" s="1211"/>
      <c r="X58" s="1211"/>
      <c r="Y58" s="1211"/>
      <c r="Z58" s="539" t="str">
        <f>IF(AND(B9&lt;&gt;"処遇加算なし",F15=4),IF(V24="✓",1,IF(V25="✓",2,IF(V26="✓",3,""))),"")</f>
        <v/>
      </c>
      <c r="AA58" s="536"/>
      <c r="AB58" s="537"/>
      <c r="AC58" s="1211" t="s">
        <v>2055</v>
      </c>
      <c r="AD58" s="1211"/>
      <c r="AE58" s="1211"/>
      <c r="AF58" s="1211"/>
      <c r="AG58" s="1211"/>
      <c r="AH58" s="425">
        <f>IF(AND(F15&lt;&gt;4,F15&lt;&gt;5),0,IF(AU8="○",1,3))</f>
        <v>3</v>
      </c>
      <c r="AI58" s="537"/>
      <c r="AJ58" s="537"/>
      <c r="AK58" s="1211" t="s">
        <v>2055</v>
      </c>
      <c r="AL58" s="1211"/>
      <c r="AM58" s="1211"/>
      <c r="AN58" s="1211"/>
      <c r="AO58" s="1211"/>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1" t="s">
        <v>2056</v>
      </c>
      <c r="V59" s="1211"/>
      <c r="W59" s="1211"/>
      <c r="X59" s="1211"/>
      <c r="Y59" s="1211"/>
      <c r="Z59" s="539" t="str">
        <f>IF(AND(B9&lt;&gt;"処遇加算なし",F15=4),IF(V28="✓",1,IF(V29="✓",2,IF(V30="✓",3,""))),"")</f>
        <v/>
      </c>
      <c r="AA59" s="536"/>
      <c r="AB59" s="537"/>
      <c r="AC59" s="1211" t="s">
        <v>2056</v>
      </c>
      <c r="AD59" s="1211"/>
      <c r="AE59" s="1211"/>
      <c r="AF59" s="1211"/>
      <c r="AG59" s="1211"/>
      <c r="AH59" s="425">
        <f>IF(AND(F15&lt;&gt;4,F15&lt;&gt;5),0,IF(AV8="○",1,3))</f>
        <v>3</v>
      </c>
      <c r="AI59" s="537"/>
      <c r="AJ59" s="537"/>
      <c r="AK59" s="1211" t="s">
        <v>2056</v>
      </c>
      <c r="AL59" s="1211"/>
      <c r="AM59" s="1211"/>
      <c r="AN59" s="1211"/>
      <c r="AO59" s="1211"/>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1" t="s">
        <v>2057</v>
      </c>
      <c r="V60" s="1211"/>
      <c r="W60" s="1211"/>
      <c r="X60" s="1211"/>
      <c r="Y60" s="1211"/>
      <c r="Z60" s="539" t="str">
        <f>IF(AND(B9&lt;&gt;"処遇加算なし",F15=4),IF(V32="✓",1,IF(V33="✓",2,"")),"")</f>
        <v/>
      </c>
      <c r="AA60" s="536"/>
      <c r="AB60" s="537"/>
      <c r="AC60" s="1211" t="s">
        <v>2057</v>
      </c>
      <c r="AD60" s="1211"/>
      <c r="AE60" s="1211"/>
      <c r="AF60" s="1211"/>
      <c r="AG60" s="1211"/>
      <c r="AH60" s="425">
        <f>IF(AND(F15&lt;&gt;4,F15&lt;&gt;5),0,IF(AW8="○",1,3))</f>
        <v>3</v>
      </c>
      <c r="AI60" s="537"/>
      <c r="AJ60" s="537"/>
      <c r="AK60" s="1211" t="s">
        <v>2057</v>
      </c>
      <c r="AL60" s="1211"/>
      <c r="AM60" s="1211"/>
      <c r="AN60" s="1211"/>
      <c r="AO60" s="1211"/>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1" t="s">
        <v>2058</v>
      </c>
      <c r="V61" s="1211"/>
      <c r="W61" s="1211"/>
      <c r="X61" s="1211"/>
      <c r="Y61" s="1211"/>
      <c r="Z61" s="539" t="str">
        <f>IF(AND(B9&lt;&gt;"処遇加算なし",F15=4),IF(V36="✓",1,IF(V37="✓",2,"")),"")</f>
        <v/>
      </c>
      <c r="AA61" s="536"/>
      <c r="AB61" s="537"/>
      <c r="AC61" s="1211" t="s">
        <v>2058</v>
      </c>
      <c r="AD61" s="1211"/>
      <c r="AE61" s="1211"/>
      <c r="AF61" s="1211"/>
      <c r="AG61" s="1211"/>
      <c r="AH61" s="425">
        <f>IF(AND(F15&lt;&gt;4,F15&lt;&gt;5),0,IF(AX8="○",1,2))</f>
        <v>2</v>
      </c>
      <c r="AI61" s="537"/>
      <c r="AJ61" s="537"/>
      <c r="AK61" s="1211" t="s">
        <v>2058</v>
      </c>
      <c r="AL61" s="1211"/>
      <c r="AM61" s="1211"/>
      <c r="AN61" s="1211"/>
      <c r="AO61" s="1211"/>
      <c r="AP61" s="425">
        <f>IF(AX8="○",1,2)</f>
        <v>2</v>
      </c>
      <c r="AQ61" s="145"/>
      <c r="AR61" s="145"/>
      <c r="AS61" s="1038" t="str">
        <f>IF(OR(AND(Z61=1,AH61=2),AND(Z61=1,AP61=2)),"○","")</f>
        <v/>
      </c>
      <c r="AT61" s="1038"/>
      <c r="AU61" s="1038"/>
      <c r="AV61" s="1038"/>
      <c r="AW61" s="1044" t="str">
        <f>IF(OR((AD61-AL61)&lt;0,(AD61-AT61)&lt;0),"!","")</f>
        <v/>
      </c>
      <c r="AX61" s="1044"/>
      <c r="AY61" s="1044"/>
      <c r="AZ61" s="1044"/>
      <c r="BP61" s="151"/>
      <c r="BR61" s="151"/>
      <c r="BS61" s="151"/>
      <c r="BT61" s="151"/>
      <c r="BU61" s="151"/>
      <c r="BV61" s="151"/>
      <c r="BW61" s="151"/>
      <c r="BX61" s="151"/>
      <c r="BY61" s="151"/>
      <c r="BZ61" s="151"/>
      <c r="CA61" s="151"/>
      <c r="CB61" s="151"/>
      <c r="CC61" s="151"/>
      <c r="CD61" s="151"/>
      <c r="CE61" s="151"/>
      <c r="CF61" s="151"/>
      <c r="CH61" s="154"/>
    </row>
    <row r="62" spans="2:86" ht="15.95" customHeight="1">
      <c r="U62" s="1211" t="s">
        <v>2059</v>
      </c>
      <c r="V62" s="1211"/>
      <c r="W62" s="1211"/>
      <c r="X62" s="1211"/>
      <c r="Y62" s="1211"/>
      <c r="Z62" s="539" t="str">
        <f>IF(AND(B9&lt;&gt;"処遇加算なし",F15=4),IF(V40="✓",1,IF(V41="✓",2,"")),"")</f>
        <v/>
      </c>
      <c r="AA62" s="536"/>
      <c r="AB62" s="537"/>
      <c r="AC62" s="1211" t="s">
        <v>2059</v>
      </c>
      <c r="AD62" s="1211"/>
      <c r="AE62" s="1211"/>
      <c r="AF62" s="1211"/>
      <c r="AG62" s="1211"/>
      <c r="AH62" s="425">
        <f>IF(AND(F15&lt;&gt;4,F15&lt;&gt;5),0,IF(AY8="○",1,2))</f>
        <v>2</v>
      </c>
      <c r="AI62" s="537"/>
      <c r="AJ62" s="537"/>
      <c r="AK62" s="1211" t="s">
        <v>2059</v>
      </c>
      <c r="AL62" s="1211"/>
      <c r="AM62" s="1211"/>
      <c r="AN62" s="1211"/>
      <c r="AO62" s="1211"/>
      <c r="AP62" s="425">
        <f>IF(AY8="○",1,2)</f>
        <v>2</v>
      </c>
      <c r="AQ62" s="145"/>
      <c r="AR62" s="145"/>
      <c r="AS62" s="1038" t="str">
        <f>IF(OR(AND(Z62=1,AH62=2),AND(Z62=1,AP62=2)),"○","")</f>
        <v/>
      </c>
      <c r="AT62" s="1038"/>
      <c r="AU62" s="1038"/>
      <c r="AV62" s="1038"/>
      <c r="AW62" s="1044" t="str">
        <f>IF(OR((AD62-AL62)&lt;0,(AD62-AT62)&lt;0),"!","")</f>
        <v/>
      </c>
      <c r="AX62" s="1044"/>
      <c r="AY62" s="1044"/>
      <c r="AZ62" s="1044"/>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38" t="str">
        <f>IF(OR(AND(Z63=1,AH63=2),AND(Z63=1,AP63=2)),"○","")</f>
        <v/>
      </c>
      <c r="AT63" s="1038"/>
      <c r="AU63" s="1038"/>
      <c r="AV63" s="1038"/>
      <c r="AW63" s="1044" t="str">
        <f>IF(OR((AD63-AL63)&lt;0,(AD63-AT63)&lt;0),"!","")</f>
        <v/>
      </c>
      <c r="AX63" s="1044"/>
      <c r="AY63" s="1044"/>
      <c r="AZ63" s="1044"/>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4" t="s">
        <v>2330</v>
      </c>
      <c r="O1" s="1074"/>
      <c r="P1" s="1074"/>
      <c r="Q1" s="1074"/>
      <c r="R1" s="1074"/>
      <c r="S1" s="1074"/>
      <c r="T1" s="1074"/>
      <c r="U1" s="1074"/>
      <c r="V1" s="1074"/>
      <c r="W1" s="1074"/>
      <c r="X1" s="1074"/>
      <c r="Y1" s="1074"/>
      <c r="Z1" s="1074"/>
      <c r="AA1" s="1074"/>
      <c r="AB1" s="1074"/>
      <c r="AC1" s="1074"/>
      <c r="AD1" s="1074"/>
      <c r="AE1" s="1074"/>
      <c r="AF1" s="1201" t="s">
        <v>25</v>
      </c>
      <c r="AG1" s="1201"/>
      <c r="AH1" s="1201"/>
      <c r="AI1" s="1202" t="str">
        <f>IF(G5="","",G5)</f>
        <v/>
      </c>
      <c r="AJ1" s="1202"/>
      <c r="AK1" s="1202"/>
      <c r="AL1" s="1202"/>
      <c r="AM1" s="1202"/>
      <c r="AN1" s="1202"/>
      <c r="AO1" s="1202"/>
      <c r="AP1" s="1202"/>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6"/>
      <c r="AR2" s="436"/>
      <c r="CE2" s="990" t="s">
        <v>2192</v>
      </c>
      <c r="CF2" s="990"/>
      <c r="CG2" s="990"/>
      <c r="CH2" s="990"/>
      <c r="CI2" s="1206" t="str">
        <f>IF(AI1&lt;&gt;"",1,"")</f>
        <v/>
      </c>
      <c r="CJ2" s="120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0" t="s">
        <v>2186</v>
      </c>
      <c r="CF3" s="990"/>
      <c r="CG3" s="990"/>
      <c r="CH3" s="990"/>
      <c r="CI3" s="1208" t="str">
        <f>IF(AND(L9="ベア加算",Q49="ベア加算"),1,"")</f>
        <v/>
      </c>
      <c r="CJ3" s="1209"/>
    </row>
    <row r="4" spans="1:88" ht="28.5" customHeight="1">
      <c r="B4" s="1128" t="s">
        <v>2237</v>
      </c>
      <c r="C4" s="1128"/>
      <c r="D4" s="1128"/>
      <c r="E4" s="1128"/>
      <c r="F4" s="1128"/>
      <c r="G4" s="1129" t="s">
        <v>0</v>
      </c>
      <c r="H4" s="1129"/>
      <c r="I4" s="1129"/>
      <c r="J4" s="1130" t="s">
        <v>1</v>
      </c>
      <c r="K4" s="1131"/>
      <c r="L4" s="1131"/>
      <c r="M4" s="1131"/>
      <c r="N4" s="1131"/>
      <c r="O4" s="1132"/>
      <c r="P4" s="985" t="s">
        <v>2</v>
      </c>
      <c r="Q4" s="986"/>
      <c r="R4" s="986"/>
      <c r="S4" s="986"/>
      <c r="T4" s="986"/>
      <c r="U4" s="986"/>
      <c r="V4" s="986"/>
      <c r="W4" s="986"/>
      <c r="X4" s="987"/>
      <c r="Y4" s="1130" t="s">
        <v>3</v>
      </c>
      <c r="Z4" s="1131"/>
      <c r="AA4" s="1131"/>
      <c r="AB4" s="1131"/>
      <c r="AC4" s="1131"/>
      <c r="AD4" s="1132"/>
      <c r="AE4" s="1096" t="s">
        <v>2317</v>
      </c>
      <c r="AF4" s="1097"/>
      <c r="AG4" s="1097"/>
      <c r="AH4" s="1098"/>
      <c r="AI4" s="1096" t="s">
        <v>2318</v>
      </c>
      <c r="AJ4" s="1097"/>
      <c r="AK4" s="1097"/>
      <c r="AL4" s="1098"/>
      <c r="AM4" s="1096" t="s">
        <v>2319</v>
      </c>
      <c r="AN4" s="1097"/>
      <c r="AO4" s="1097"/>
      <c r="AP4" s="1098"/>
      <c r="AS4" s="83"/>
      <c r="AT4" s="982" t="s">
        <v>2095</v>
      </c>
      <c r="AU4" s="982" t="s">
        <v>2055</v>
      </c>
      <c r="AV4" s="982" t="s">
        <v>2056</v>
      </c>
      <c r="AW4" s="982" t="s">
        <v>2057</v>
      </c>
      <c r="AX4" s="982" t="s">
        <v>2058</v>
      </c>
      <c r="AY4" s="982" t="s">
        <v>2059</v>
      </c>
      <c r="AZ4" s="982" t="s">
        <v>2094</v>
      </c>
      <c r="BA4" s="84"/>
      <c r="CE4" s="990" t="s">
        <v>2191</v>
      </c>
      <c r="CF4" s="990"/>
      <c r="CG4" s="990"/>
      <c r="CH4" s="990"/>
      <c r="CI4" s="988" t="str">
        <f>IF(OR(OR(G49="処遇加算Ⅰ",G49="処遇加算Ⅱ"),OR(AS48="処遇加算Ⅰ",AS48="処遇加算Ⅱ")),1,"")</f>
        <v/>
      </c>
      <c r="CJ4" s="989"/>
    </row>
    <row r="5" spans="1:88" ht="33" customHeight="1">
      <c r="B5" s="1116"/>
      <c r="C5" s="1116"/>
      <c r="D5" s="1116"/>
      <c r="E5" s="1116"/>
      <c r="F5" s="1116"/>
      <c r="G5" s="1117"/>
      <c r="H5" s="1117"/>
      <c r="I5" s="1117"/>
      <c r="J5" s="1118"/>
      <c r="K5" s="1118"/>
      <c r="L5" s="1118"/>
      <c r="M5" s="1119"/>
      <c r="N5" s="1119"/>
      <c r="O5" s="1119"/>
      <c r="P5" s="1214"/>
      <c r="Q5" s="1215"/>
      <c r="R5" s="1215"/>
      <c r="S5" s="1215"/>
      <c r="T5" s="1215"/>
      <c r="U5" s="1215"/>
      <c r="V5" s="1215"/>
      <c r="W5" s="1215"/>
      <c r="X5" s="1216"/>
      <c r="Y5" s="1099"/>
      <c r="Z5" s="1099"/>
      <c r="AA5" s="1099"/>
      <c r="AB5" s="1099"/>
      <c r="AC5" s="1099"/>
      <c r="AD5" s="1099"/>
      <c r="AE5" s="995"/>
      <c r="AF5" s="996"/>
      <c r="AG5" s="996"/>
      <c r="AH5" s="997"/>
      <c r="AI5" s="995"/>
      <c r="AJ5" s="996"/>
      <c r="AK5" s="996"/>
      <c r="AL5" s="997"/>
      <c r="AM5" s="998">
        <f>AE5-AI5</f>
        <v>0</v>
      </c>
      <c r="AN5" s="999"/>
      <c r="AO5" s="999"/>
      <c r="AP5" s="1000"/>
      <c r="AS5" s="83"/>
      <c r="AT5" s="983"/>
      <c r="AU5" s="983"/>
      <c r="AV5" s="983"/>
      <c r="AW5" s="983"/>
      <c r="AX5" s="983"/>
      <c r="AY5" s="983"/>
      <c r="AZ5" s="983"/>
      <c r="BA5" s="84"/>
      <c r="CE5" s="990" t="s">
        <v>2185</v>
      </c>
      <c r="CF5" s="990"/>
      <c r="CG5" s="990"/>
      <c r="CH5" s="990"/>
      <c r="CI5" s="988" t="str">
        <f>IF(OR(G49="処遇加算Ⅰ",AS48="処遇加算Ⅰ"),1,"")</f>
        <v/>
      </c>
      <c r="CJ5" s="989"/>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3"/>
      <c r="AU6" s="983"/>
      <c r="AV6" s="983"/>
      <c r="AW6" s="983"/>
      <c r="AX6" s="983"/>
      <c r="AY6" s="983"/>
      <c r="AZ6" s="983"/>
      <c r="BA6" s="84"/>
      <c r="CE6" s="990" t="s">
        <v>2188</v>
      </c>
      <c r="CF6" s="990"/>
      <c r="CG6" s="990"/>
      <c r="CH6" s="990"/>
      <c r="CI6" s="988" t="str">
        <f>IF(OR(AH61=1,AP61=1),1,"")</f>
        <v/>
      </c>
      <c r="CJ6" s="989"/>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4"/>
      <c r="AU7" s="984"/>
      <c r="AV7" s="984"/>
      <c r="AW7" s="984"/>
      <c r="AX7" s="984"/>
      <c r="AY7" s="984"/>
      <c r="AZ7" s="984"/>
      <c r="BA7" s="84"/>
      <c r="CE7" s="1210" t="s">
        <v>2187</v>
      </c>
      <c r="CF7" s="1210"/>
      <c r="CG7" s="1210"/>
      <c r="CH7" s="1210"/>
      <c r="CI7" s="988" t="str">
        <f>IF(AND(AH62=1,AD41=""),1,"")</f>
        <v/>
      </c>
      <c r="CJ7" s="989"/>
    </row>
    <row r="8" spans="1:88" ht="17.25" customHeight="1" thickBot="1">
      <c r="B8" s="1122" t="s">
        <v>2145</v>
      </c>
      <c r="C8" s="1123"/>
      <c r="D8" s="1123"/>
      <c r="E8" s="1123"/>
      <c r="F8" s="1123"/>
      <c r="G8" s="1123"/>
      <c r="H8" s="1123"/>
      <c r="I8" s="1123"/>
      <c r="J8" s="1123"/>
      <c r="K8" s="1123"/>
      <c r="L8" s="1123"/>
      <c r="M8" s="1123"/>
      <c r="N8" s="1123"/>
      <c r="O8" s="1123"/>
      <c r="P8" s="1123"/>
      <c r="Q8" s="1123"/>
      <c r="R8" s="1123"/>
      <c r="S8" s="1124"/>
      <c r="T8" s="1020" t="s">
        <v>12</v>
      </c>
      <c r="U8" s="1021"/>
      <c r="V8" s="1001" t="str">
        <f>IFERROR(IF(VLOOKUP(AS1,【参考】数式用2!E6:L23,3,FALSE)="","",VLOOKUP(AS1,【参考】数式用2!E6:L23,3,FALSE)),"")</f>
        <v/>
      </c>
      <c r="W8" s="1002"/>
      <c r="X8" s="1002"/>
      <c r="Y8" s="1002"/>
      <c r="Z8" s="1003"/>
      <c r="AA8" s="991" t="str">
        <f>IFERROR(VLOOKUP(AS1,【参考】数式用2!E6:L23,4,FALSE),"")</f>
        <v/>
      </c>
      <c r="AB8" s="991"/>
      <c r="AC8" s="991"/>
      <c r="AD8" s="991"/>
      <c r="AE8" s="991"/>
      <c r="AF8" s="991"/>
      <c r="AG8" s="991"/>
      <c r="AH8" s="991"/>
      <c r="AI8" s="991"/>
      <c r="AJ8" s="991"/>
      <c r="AK8" s="991"/>
      <c r="AL8" s="991"/>
      <c r="AM8" s="991"/>
      <c r="AN8" s="991"/>
      <c r="AO8" s="991"/>
      <c r="AP8" s="992"/>
      <c r="AS8" s="83"/>
      <c r="AT8" s="1203" t="str">
        <f>IF(L9="ベア加算","",IF(OR(V8="新加算Ⅰ",V8="新加算Ⅱ",V8="新加算Ⅲ",V8="新加算Ⅳ"),"○",""))</f>
        <v/>
      </c>
      <c r="AU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3" t="str">
        <f>IF(OR(V8="新加算Ⅰ",V8="新加算Ⅱ",V8="新加算Ⅲ",V8="新加算Ⅴ(１)",V8="新加算Ⅴ(３)",V8="新加算Ⅴ(８)"),"○","")</f>
        <v/>
      </c>
      <c r="AX8" s="1203" t="str">
        <f>IF(OR(V8="新加算Ⅰ",V8="新加算Ⅱ",V8="新加算Ⅴ(１)",V8="新加算Ⅴ(２)",V8="新加算Ⅴ(３)",V8="新加算Ⅴ(４)",V8="新加算Ⅴ(５)",V8="新加算Ⅴ(６)",V8="新加算Ⅴ(７)",V8="新加算Ⅴ(９)",V8="新加算Ⅴ(10)",V8="新加算Ⅴ(12)"),"○","")</f>
        <v/>
      </c>
      <c r="AY8" s="1203" t="str">
        <f>IF(OR(V8="新加算Ⅰ",V8="新加算Ⅴ(１)",V8="新加算Ⅴ(２)",V8="新加算Ⅴ(５)",V8="新加算Ⅴ(７)",V8="新加算Ⅴ(10)"),"○","")</f>
        <v/>
      </c>
      <c r="AZ8" s="1203" t="str">
        <f>IF(OR(V8="新加算Ⅰ",V8="新加算Ⅱ",V8="新加算Ⅴ(１)",V8="新加算Ⅴ(２)",V8="新加算Ⅴ(３)",V8="新加算Ⅴ(４)",V8="新加算Ⅴ(５)",V8="新加算Ⅴ(６)",V8="新加算Ⅴ(７)",V8="新加算Ⅴ(９)",V8="新加算Ⅴ(10)",V8="新加算Ⅴ(12)"),"○","")</f>
        <v/>
      </c>
      <c r="BA8" s="84"/>
      <c r="CE8" s="1210" t="s">
        <v>2187</v>
      </c>
      <c r="CF8" s="1210"/>
      <c r="CG8" s="1210"/>
      <c r="CH8" s="1210"/>
      <c r="CI8" s="988" t="str">
        <f>IF(AND(AP62=1,AL41=""),1,"")</f>
        <v/>
      </c>
      <c r="CJ8" s="989"/>
    </row>
    <row r="9" spans="1:88" ht="26.25" customHeight="1">
      <c r="B9" s="1137"/>
      <c r="C9" s="1138"/>
      <c r="D9" s="1138"/>
      <c r="E9" s="1138"/>
      <c r="F9" s="1139"/>
      <c r="G9" s="1140"/>
      <c r="H9" s="1141"/>
      <c r="I9" s="1141"/>
      <c r="J9" s="1141"/>
      <c r="K9" s="1142"/>
      <c r="L9" s="1143"/>
      <c r="M9" s="1144"/>
      <c r="N9" s="1144"/>
      <c r="O9" s="1144"/>
      <c r="P9" s="1145"/>
      <c r="Q9" s="1120" t="s">
        <v>2051</v>
      </c>
      <c r="R9" s="1121"/>
      <c r="S9" s="1121"/>
      <c r="T9" s="1020"/>
      <c r="U9" s="1021"/>
      <c r="V9" s="1004" t="str">
        <f>IFERROR(VLOOKUP(Y5,【参考】数式用!$A$5:$AB$37,MATCH(V8,【参考】数式用!$B$4:$AB$4,0)+1,FALSE),"")</f>
        <v/>
      </c>
      <c r="W9" s="1005"/>
      <c r="X9" s="1005"/>
      <c r="Y9" s="1005"/>
      <c r="Z9" s="1006"/>
      <c r="AA9" s="993"/>
      <c r="AB9" s="993"/>
      <c r="AC9" s="993"/>
      <c r="AD9" s="993"/>
      <c r="AE9" s="993"/>
      <c r="AF9" s="993"/>
      <c r="AG9" s="993"/>
      <c r="AH9" s="993"/>
      <c r="AI9" s="993"/>
      <c r="AJ9" s="993"/>
      <c r="AK9" s="993"/>
      <c r="AL9" s="993"/>
      <c r="AM9" s="993"/>
      <c r="AN9" s="993"/>
      <c r="AO9" s="993"/>
      <c r="AP9" s="994"/>
      <c r="AS9" s="83"/>
      <c r="AT9" s="1204"/>
      <c r="AU9" s="1204"/>
      <c r="AV9" s="1204"/>
      <c r="AW9" s="1204"/>
      <c r="AX9" s="1204"/>
      <c r="AY9" s="1204"/>
      <c r="AZ9" s="1204"/>
      <c r="BA9" s="84"/>
      <c r="CE9" s="990" t="s">
        <v>2187</v>
      </c>
      <c r="CF9" s="990"/>
      <c r="CG9" s="990"/>
      <c r="CH9" s="990"/>
      <c r="CI9" s="988" t="str">
        <f>IF(OR(AH62=1,AP62=1),1,"")</f>
        <v/>
      </c>
      <c r="CJ9" s="989"/>
    </row>
    <row r="10" spans="1:88" ht="11.25" customHeight="1">
      <c r="B10" s="1146" t="str">
        <f>IFERROR(VLOOKUP(Y5,【参考】数式用!$A$5:$J$37,MATCH(B9,【参考】数式用!$B$4:$J$4,0)+1,0),"")</f>
        <v/>
      </c>
      <c r="C10" s="1147"/>
      <c r="D10" s="1147"/>
      <c r="E10" s="1147"/>
      <c r="F10" s="1148"/>
      <c r="G10" s="1146" t="str">
        <f>IFERROR(VLOOKUP(Y5,【参考】数式用!$A$5:$J$37,MATCH(G9,【参考】数式用!$B$4:$J$4,0)+1,0),"")</f>
        <v/>
      </c>
      <c r="H10" s="1147"/>
      <c r="I10" s="1147"/>
      <c r="J10" s="1147"/>
      <c r="K10" s="1148"/>
      <c r="L10" s="1152" t="str">
        <f>IFERROR(VLOOKUP(Y5,【参考】数式用!$A$5:$J$37,MATCH(L9,【参考】数式用!$B$4:$J$4,0)+1,0),"")</f>
        <v/>
      </c>
      <c r="M10" s="1153"/>
      <c r="N10" s="1153"/>
      <c r="O10" s="1153"/>
      <c r="P10" s="1154"/>
      <c r="Q10" s="1158">
        <f>SUM(B10,G10,L10)</f>
        <v>0</v>
      </c>
      <c r="R10" s="1159"/>
      <c r="S10" s="1159"/>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0" t="s">
        <v>2190</v>
      </c>
      <c r="CF10" s="990"/>
      <c r="CG10" s="990"/>
      <c r="CH10" s="990"/>
      <c r="CI10" s="988">
        <f>IF(OR(AH63=1,AP63=1),1,0)</f>
        <v>0</v>
      </c>
      <c r="CJ10" s="989"/>
    </row>
    <row r="11" spans="1:88" s="94" customFormat="1" ht="20.25" customHeight="1" thickBot="1">
      <c r="B11" s="1149"/>
      <c r="C11" s="1150"/>
      <c r="D11" s="1150"/>
      <c r="E11" s="1150"/>
      <c r="F11" s="1151"/>
      <c r="G11" s="1149"/>
      <c r="H11" s="1150"/>
      <c r="I11" s="1150"/>
      <c r="J11" s="1150"/>
      <c r="K11" s="1151"/>
      <c r="L11" s="1155"/>
      <c r="M11" s="1156"/>
      <c r="N11" s="1156"/>
      <c r="O11" s="1156"/>
      <c r="P11" s="1157"/>
      <c r="Q11" s="1158"/>
      <c r="R11" s="1159"/>
      <c r="S11" s="1159"/>
      <c r="T11" s="1031"/>
      <c r="U11" s="1021"/>
      <c r="V11" s="1094" t="str">
        <f>IFERROR(IF(VLOOKUP(AS1,【参考】数式用2!E6:L23,5,FALSE)="","",VLOOKUP(AS1,【参考】数式用2!E6:L23,5,FALSE)),"")</f>
        <v/>
      </c>
      <c r="W11" s="1094"/>
      <c r="X11" s="1094"/>
      <c r="Y11" s="1094"/>
      <c r="Z11" s="1094"/>
      <c r="AA11" s="991" t="str">
        <f>IFERROR(VLOOKUP(AS1,【参考】数式用2!E6:L23,6,FALSE),"")</f>
        <v/>
      </c>
      <c r="AB11" s="991"/>
      <c r="AC11" s="991"/>
      <c r="AD11" s="991"/>
      <c r="AE11" s="991"/>
      <c r="AF11" s="991"/>
      <c r="AG11" s="991"/>
      <c r="AH11" s="991"/>
      <c r="AI11" s="991"/>
      <c r="AJ11" s="991"/>
      <c r="AK11" s="991"/>
      <c r="AL11" s="991"/>
      <c r="AM11" s="991"/>
      <c r="AN11" s="991"/>
      <c r="AO11" s="991"/>
      <c r="AP11" s="992"/>
      <c r="AS11" s="99"/>
      <c r="AT11" s="1203" t="str">
        <f>IF(L9="ベア加算","",IF(OR(V11="新加算Ⅰ",V11="新加算Ⅱ",V11="新加算Ⅲ",V11="新加算Ⅳ"),"○",""))</f>
        <v/>
      </c>
      <c r="AU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3" t="str">
        <f>IF(OR(V11="新加算Ⅰ",V11="新加算Ⅱ",V11="新加算Ⅲ",V11="新加算Ⅴ(１)",V11="新加算Ⅴ(３)",V11="新加算Ⅴ(８)"),"○","")</f>
        <v/>
      </c>
      <c r="AX11" s="1203" t="str">
        <f>IF(OR(V11="新加算Ⅰ",V11="新加算Ⅱ",V11="新加算Ⅴ(１)",V11="新加算Ⅴ(２)",V11="新加算Ⅴ(３)",V11="新加算Ⅴ(４)",V11="新加算Ⅴ(５)",V11="新加算Ⅴ(６)",V11="新加算Ⅴ(７)",V11="新加算Ⅴ(９)",V11="新加算Ⅴ(10)",V11="新加算Ⅴ(12)"),"○","")</f>
        <v/>
      </c>
      <c r="AY11" s="1203" t="str">
        <f>IF(OR(V11="新加算Ⅰ",V11="新加算Ⅴ(１)",V11="新加算Ⅴ(２)",V11="新加算Ⅴ(５)",V11="新加算Ⅴ(７)",V11="新加算Ⅴ(10)"),"○","")</f>
        <v/>
      </c>
      <c r="AZ11" s="1203"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5"/>
      <c r="D12" s="1115"/>
      <c r="E12" s="1115"/>
      <c r="F12" s="1115"/>
      <c r="G12" s="1115"/>
      <c r="H12" s="1115"/>
      <c r="I12" s="1115"/>
      <c r="J12" s="1115"/>
      <c r="K12" s="1115"/>
      <c r="L12" s="1115"/>
      <c r="M12" s="1115"/>
      <c r="N12" s="1115"/>
      <c r="O12" s="1115"/>
      <c r="P12" s="1115"/>
      <c r="Q12" s="1115"/>
      <c r="R12" s="1115"/>
      <c r="S12" s="1115"/>
      <c r="T12" s="1031"/>
      <c r="U12" s="1021"/>
      <c r="V12" s="1217" t="str">
        <f>IFERROR(VLOOKUP(Y5,【参考】数式用!$A$5:$AB$37,MATCH(V11,【参考】数式用!$B$4:$AB$4,0)+1,FALSE),"")</f>
        <v/>
      </c>
      <c r="W12" s="1217"/>
      <c r="X12" s="1217"/>
      <c r="Y12" s="1217"/>
      <c r="Z12" s="1217"/>
      <c r="AA12" s="993"/>
      <c r="AB12" s="993"/>
      <c r="AC12" s="993"/>
      <c r="AD12" s="993"/>
      <c r="AE12" s="993"/>
      <c r="AF12" s="993"/>
      <c r="AG12" s="993"/>
      <c r="AH12" s="993"/>
      <c r="AI12" s="993"/>
      <c r="AJ12" s="993"/>
      <c r="AK12" s="993"/>
      <c r="AL12" s="993"/>
      <c r="AM12" s="993"/>
      <c r="AN12" s="993"/>
      <c r="AO12" s="993"/>
      <c r="AP12" s="994"/>
      <c r="AS12" s="83"/>
      <c r="AT12" s="1204"/>
      <c r="AU12" s="1204"/>
      <c r="AV12" s="1204"/>
      <c r="AW12" s="1204"/>
      <c r="AX12" s="1204"/>
      <c r="AY12" s="1204"/>
      <c r="AZ12" s="1204"/>
      <c r="BA12" s="84"/>
    </row>
    <row r="13" spans="1:88" ht="12" customHeight="1">
      <c r="A13" s="78"/>
      <c r="B13" s="1067" t="s">
        <v>2115</v>
      </c>
      <c r="C13" s="1068"/>
      <c r="D13" s="1068"/>
      <c r="E13" s="1068"/>
      <c r="F13" s="1068"/>
      <c r="G13" s="1068"/>
      <c r="H13" s="1068"/>
      <c r="I13" s="1068"/>
      <c r="J13" s="1068"/>
      <c r="K13" s="1068"/>
      <c r="L13" s="1068"/>
      <c r="M13" s="1068"/>
      <c r="N13" s="1068"/>
      <c r="O13" s="1068"/>
      <c r="P13" s="1068"/>
      <c r="Q13" s="1068"/>
      <c r="R13" s="1068"/>
      <c r="S13" s="1069"/>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4"/>
      <c r="V14" s="1094" t="str">
        <f>IFERROR(IF(VLOOKUP(AS1,【参考】数式用2!E6:L23,7,FALSE)="","",VLOOKUP(AS1,【参考】数式用2!E6:L23,7,FALSE)),"")</f>
        <v/>
      </c>
      <c r="W14" s="1094"/>
      <c r="X14" s="1094"/>
      <c r="Y14" s="1094"/>
      <c r="Z14" s="1094"/>
      <c r="AA14" s="1023" t="str">
        <f>IFERROR(VLOOKUP(AS1,【参考】数式用2!E6:L23,8,FALSE),"")</f>
        <v/>
      </c>
      <c r="AB14" s="991"/>
      <c r="AC14" s="991"/>
      <c r="AD14" s="991"/>
      <c r="AE14" s="991"/>
      <c r="AF14" s="991"/>
      <c r="AG14" s="991"/>
      <c r="AH14" s="991"/>
      <c r="AI14" s="991"/>
      <c r="AJ14" s="991"/>
      <c r="AK14" s="991"/>
      <c r="AL14" s="991"/>
      <c r="AM14" s="991"/>
      <c r="AN14" s="991"/>
      <c r="AO14" s="991"/>
      <c r="AP14" s="992"/>
      <c r="AS14" s="83"/>
      <c r="AT14" s="1203" t="str">
        <f>IF(L9="ベア加算","",IF(OR(V14="新加算Ⅰ",V14="新加算Ⅱ",V14="新加算Ⅲ",V14="新加算Ⅳ"),"○",""))</f>
        <v/>
      </c>
      <c r="AU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3" t="str">
        <f>IF(OR(V14="新加算Ⅰ",V14="新加算Ⅱ",V14="新加算Ⅲ",V14="新加算Ⅴ(１)",V14="新加算Ⅴ(３)",V14="新加算Ⅴ(８)"),"○","")</f>
        <v/>
      </c>
      <c r="AX14" s="1203" t="str">
        <f>IF(OR(V14="新加算Ⅰ",V14="新加算Ⅱ",V14="新加算Ⅴ(１)",V14="新加算Ⅴ(２)",V14="新加算Ⅴ(３)",V14="新加算Ⅴ(４)",V14="新加算Ⅴ(５)",V14="新加算Ⅴ(６)",V14="新加算Ⅴ(７)",V14="新加算Ⅴ(９)",V14="新加算Ⅴ(10)",V14="新加算Ⅴ(12)"),"○","")</f>
        <v/>
      </c>
      <c r="AY14" s="1203" t="str">
        <f>IF(OR(V14="新加算Ⅰ",V14="新加算Ⅴ(１)",V14="新加算Ⅴ(２)",V14="新加算Ⅴ(５)",V14="新加算Ⅴ(７)",V14="新加算Ⅴ(10)"),"○","")</f>
        <v/>
      </c>
      <c r="AZ14" s="1203"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2109</v>
      </c>
      <c r="C15" s="1059"/>
      <c r="D15" s="54">
        <v>6</v>
      </c>
      <c r="E15" s="437" t="s">
        <v>2110</v>
      </c>
      <c r="F15" s="54">
        <v>4</v>
      </c>
      <c r="G15" s="437" t="s">
        <v>2111</v>
      </c>
      <c r="H15" s="1060" t="s">
        <v>2112</v>
      </c>
      <c r="I15" s="1060"/>
      <c r="J15" s="1073"/>
      <c r="K15" s="54">
        <v>7</v>
      </c>
      <c r="L15" s="437" t="s">
        <v>2110</v>
      </c>
      <c r="M15" s="54">
        <v>3</v>
      </c>
      <c r="N15" s="437" t="s">
        <v>2111</v>
      </c>
      <c r="O15" s="437" t="s">
        <v>2113</v>
      </c>
      <c r="P15" s="104">
        <f>(K15*12+M15)-(D15*12+F15)+1</f>
        <v>12</v>
      </c>
      <c r="Q15" s="1060" t="s">
        <v>2114</v>
      </c>
      <c r="R15" s="1060"/>
      <c r="S15" s="105" t="s">
        <v>69</v>
      </c>
      <c r="U15" s="434"/>
      <c r="V15" s="1061" t="str">
        <f>IFERROR(VLOOKUP(Y5,【参考】数式用!$A$5:$AB$37,MATCH(V14,【参考】数式用!$B$4:$AB$4,0)+1,FALSE),"")</f>
        <v/>
      </c>
      <c r="W15" s="1062"/>
      <c r="X15" s="1062"/>
      <c r="Y15" s="1062"/>
      <c r="Z15" s="1063"/>
      <c r="AA15" s="1024"/>
      <c r="AB15" s="1025"/>
      <c r="AC15" s="1025"/>
      <c r="AD15" s="1025"/>
      <c r="AE15" s="1025"/>
      <c r="AF15" s="1025"/>
      <c r="AG15" s="1025"/>
      <c r="AH15" s="1025"/>
      <c r="AI15" s="1025"/>
      <c r="AJ15" s="1025"/>
      <c r="AK15" s="1025"/>
      <c r="AL15" s="1025"/>
      <c r="AM15" s="1025"/>
      <c r="AN15" s="1025"/>
      <c r="AO15" s="1025"/>
      <c r="AP15" s="1026"/>
      <c r="AS15" s="83"/>
      <c r="AT15" s="1205"/>
      <c r="AU15" s="1205"/>
      <c r="AV15" s="1205"/>
      <c r="AW15" s="1205"/>
      <c r="AX15" s="1205"/>
      <c r="AY15" s="1205"/>
      <c r="AZ15" s="120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4"/>
      <c r="W16" s="1065"/>
      <c r="X16" s="1065"/>
      <c r="Y16" s="1065"/>
      <c r="Z16" s="1066"/>
      <c r="AA16" s="1027"/>
      <c r="AB16" s="1028"/>
      <c r="AC16" s="1028"/>
      <c r="AD16" s="1028"/>
      <c r="AE16" s="1028"/>
      <c r="AF16" s="1028"/>
      <c r="AG16" s="1028"/>
      <c r="AH16" s="1028"/>
      <c r="AI16" s="1028"/>
      <c r="AJ16" s="1028"/>
      <c r="AK16" s="1028"/>
      <c r="AL16" s="1028"/>
      <c r="AM16" s="1028"/>
      <c r="AN16" s="1028"/>
      <c r="AO16" s="1028"/>
      <c r="AP16" s="1029"/>
      <c r="AS16" s="83"/>
      <c r="AT16" s="1204"/>
      <c r="AU16" s="1204"/>
      <c r="AV16" s="1204"/>
      <c r="AW16" s="1204"/>
      <c r="AX16" s="1204"/>
      <c r="AY16" s="1204"/>
      <c r="AZ16" s="1204"/>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1" t="s">
        <v>2062</v>
      </c>
      <c r="C18" s="1091"/>
      <c r="D18" s="1091"/>
      <c r="E18" s="1091"/>
      <c r="F18" s="1091"/>
      <c r="G18" s="1091"/>
      <c r="H18" s="1091"/>
      <c r="I18" s="1091"/>
      <c r="J18" s="1091"/>
      <c r="K18" s="1091"/>
      <c r="L18" s="1091"/>
      <c r="M18" s="1091"/>
      <c r="N18" s="1091"/>
      <c r="O18" s="1091"/>
      <c r="P18" s="1091"/>
      <c r="Q18" s="1091"/>
      <c r="R18" s="1091"/>
      <c r="S18" s="1091"/>
      <c r="AI18" s="116"/>
      <c r="AJ18" s="116"/>
      <c r="AK18" s="116"/>
      <c r="AL18" s="116"/>
      <c r="AM18" s="116"/>
      <c r="AN18" s="116"/>
      <c r="AO18" s="116"/>
      <c r="AP18" s="116"/>
      <c r="AQ18" s="116"/>
    </row>
    <row r="19" spans="2:60" ht="6" customHeight="1" thickBot="1">
      <c r="B19" s="1091"/>
      <c r="C19" s="1091"/>
      <c r="D19" s="1091"/>
      <c r="E19" s="1091"/>
      <c r="F19" s="1091"/>
      <c r="G19" s="1091"/>
      <c r="H19" s="1091"/>
      <c r="I19" s="1091"/>
      <c r="J19" s="1091"/>
      <c r="K19" s="1091"/>
      <c r="L19" s="1091"/>
      <c r="M19" s="1091"/>
      <c r="N19" s="1091"/>
      <c r="O19" s="1091"/>
      <c r="P19" s="1091"/>
      <c r="Q19" s="1091"/>
      <c r="R19" s="1091"/>
      <c r="S19" s="1091"/>
      <c r="AI19" s="116"/>
      <c r="AJ19" s="116"/>
      <c r="AK19" s="116"/>
      <c r="AL19" s="116"/>
      <c r="AM19" s="116"/>
      <c r="AN19" s="116"/>
      <c r="AO19" s="116"/>
      <c r="AP19" s="116"/>
      <c r="AQ19" s="116"/>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117"/>
      <c r="U20" s="78"/>
      <c r="V20" s="1075" t="s">
        <v>215</v>
      </c>
      <c r="W20" s="1075"/>
      <c r="X20" s="1075"/>
      <c r="Y20" s="1075"/>
      <c r="Z20" s="1075"/>
      <c r="AA20" s="91"/>
      <c r="AB20" s="91"/>
      <c r="AC20" s="1075" t="str">
        <f>IF(F15=4,"R6.4～R6.5",IF(F15=5,"R6.5",""))</f>
        <v>R6.4～R6.5</v>
      </c>
      <c r="AD20" s="1075"/>
      <c r="AE20" s="1075"/>
      <c r="AF20" s="1075"/>
      <c r="AG20" s="1075"/>
      <c r="AH20" s="1075"/>
      <c r="AI20" s="91"/>
      <c r="AJ20" s="91"/>
      <c r="AK20" s="1075" t="str">
        <f>IF(OR(F15=4,F15=5),"R6.6","R"&amp;D15&amp;"."&amp;F15)&amp;"～R"&amp;K15&amp;"."&amp;M15</f>
        <v>R6.6～R7.3</v>
      </c>
      <c r="AL20" s="1075"/>
      <c r="AM20" s="1075"/>
      <c r="AN20" s="1075"/>
      <c r="AO20" s="1075"/>
      <c r="AP20" s="1075"/>
      <c r="AS20" s="1011" t="str">
        <f>IFERROR(VLOOKUP(AS1,【参考】数式用2!E6:S23,9,FALSE),"")</f>
        <v/>
      </c>
      <c r="AT20" s="1012"/>
      <c r="AU20" s="1012"/>
      <c r="AV20" s="1012"/>
      <c r="AW20" s="1012"/>
      <c r="AX20" s="1012"/>
      <c r="AY20" s="1012"/>
      <c r="AZ20" s="1012"/>
      <c r="BA20" s="1012"/>
      <c r="BB20" s="1012"/>
      <c r="BC20" s="1012"/>
      <c r="BD20" s="1012"/>
      <c r="BE20" s="1012"/>
      <c r="BF20" s="1012"/>
      <c r="BG20" s="1012"/>
      <c r="BH20" s="1013"/>
    </row>
    <row r="21" spans="2:60" ht="17.100000000000001" customHeight="1">
      <c r="B21" s="1082" t="s">
        <v>2121</v>
      </c>
      <c r="C21" s="1083"/>
      <c r="D21" s="1083"/>
      <c r="E21" s="1083"/>
      <c r="F21" s="1084"/>
      <c r="G21" s="1076" t="s">
        <v>216</v>
      </c>
      <c r="H21" s="1077"/>
      <c r="I21" s="1077"/>
      <c r="J21" s="1077"/>
      <c r="K21" s="1077"/>
      <c r="L21" s="1077"/>
      <c r="M21" s="1077"/>
      <c r="N21" s="1077"/>
      <c r="O21" s="1077"/>
      <c r="P21" s="1077"/>
      <c r="Q21" s="1077"/>
      <c r="R21" s="1077"/>
      <c r="S21" s="1077"/>
      <c r="T21" s="1078"/>
      <c r="U21" s="118"/>
      <c r="V21" s="438" t="str">
        <f>IFERROR(IF(L9="ベア加算","✓",""),"")</f>
        <v/>
      </c>
      <c r="W21" s="1030" t="s">
        <v>14</v>
      </c>
      <c r="X21" s="1030"/>
      <c r="Y21" s="1030"/>
      <c r="Z21" s="1030"/>
      <c r="AA21" s="1020" t="s">
        <v>12</v>
      </c>
      <c r="AB21" s="1021"/>
      <c r="AC21" s="120"/>
      <c r="AD21" s="1032" t="s">
        <v>14</v>
      </c>
      <c r="AE21" s="1032"/>
      <c r="AF21" s="1032"/>
      <c r="AG21" s="1032"/>
      <c r="AH21" s="1032"/>
      <c r="AI21" s="1020" t="s">
        <v>12</v>
      </c>
      <c r="AJ21" s="1021"/>
      <c r="AK21" s="121"/>
      <c r="AL21" s="1032" t="s">
        <v>14</v>
      </c>
      <c r="AM21" s="1032"/>
      <c r="AN21" s="1032"/>
      <c r="AO21" s="1032"/>
      <c r="AP21" s="1032"/>
      <c r="AS21" s="1014"/>
      <c r="AT21" s="1015"/>
      <c r="AU21" s="1015"/>
      <c r="AV21" s="1015"/>
      <c r="AW21" s="1015"/>
      <c r="AX21" s="1015"/>
      <c r="AY21" s="1015"/>
      <c r="AZ21" s="1015"/>
      <c r="BA21" s="1015"/>
      <c r="BB21" s="1015"/>
      <c r="BC21" s="1015"/>
      <c r="BD21" s="1015"/>
      <c r="BE21" s="1015"/>
      <c r="BF21" s="1015"/>
      <c r="BG21" s="1015"/>
      <c r="BH21" s="1016"/>
    </row>
    <row r="22" spans="2:60" ht="17.100000000000001" customHeight="1" thickBot="1">
      <c r="B22" s="1085"/>
      <c r="C22" s="1086"/>
      <c r="D22" s="1086"/>
      <c r="E22" s="1086"/>
      <c r="F22" s="1087"/>
      <c r="G22" s="1079"/>
      <c r="H22" s="1080"/>
      <c r="I22" s="1080"/>
      <c r="J22" s="1080"/>
      <c r="K22" s="1080"/>
      <c r="L22" s="1080"/>
      <c r="M22" s="1080"/>
      <c r="N22" s="1080"/>
      <c r="O22" s="1080"/>
      <c r="P22" s="1080"/>
      <c r="Q22" s="1080"/>
      <c r="R22" s="1080"/>
      <c r="S22" s="1080"/>
      <c r="T22" s="1081"/>
      <c r="U22" s="118"/>
      <c r="V22" s="122" t="str">
        <f>IFERROR(IF(L9="ベア加算なし","✓",""),"")</f>
        <v/>
      </c>
      <c r="W22" s="1054" t="s">
        <v>15</v>
      </c>
      <c r="X22" s="1030"/>
      <c r="Y22" s="1055"/>
      <c r="Z22" s="1056"/>
      <c r="AA22" s="1020"/>
      <c r="AB22" s="1021"/>
      <c r="AC22" s="120"/>
      <c r="AD22" s="1030" t="s">
        <v>15</v>
      </c>
      <c r="AE22" s="1030"/>
      <c r="AF22" s="1030"/>
      <c r="AG22" s="1030"/>
      <c r="AH22" s="1030"/>
      <c r="AI22" s="1020"/>
      <c r="AJ22" s="1021"/>
      <c r="AK22" s="121"/>
      <c r="AL22" s="1030" t="s">
        <v>15</v>
      </c>
      <c r="AM22" s="1030"/>
      <c r="AN22" s="1030"/>
      <c r="AO22" s="1030"/>
      <c r="AP22" s="1030"/>
      <c r="AS22" s="1017"/>
      <c r="AT22" s="1018"/>
      <c r="AU22" s="1018"/>
      <c r="AV22" s="1018"/>
      <c r="AW22" s="1018"/>
      <c r="AX22" s="1018"/>
      <c r="AY22" s="1018"/>
      <c r="AZ22" s="1018"/>
      <c r="BA22" s="1018"/>
      <c r="BB22" s="1018"/>
      <c r="BC22" s="1018"/>
      <c r="BD22" s="1018"/>
      <c r="BE22" s="1018"/>
      <c r="BF22" s="1018"/>
      <c r="BG22" s="1018"/>
      <c r="BH22" s="1019"/>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2" t="s">
        <v>2067</v>
      </c>
      <c r="C24" s="1083"/>
      <c r="D24" s="1083"/>
      <c r="E24" s="1083"/>
      <c r="F24" s="1084"/>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088" t="s">
        <v>2096</v>
      </c>
      <c r="X24" s="1089"/>
      <c r="Y24" s="1089"/>
      <c r="Z24" s="1090"/>
      <c r="AA24" s="1020" t="s">
        <v>12</v>
      </c>
      <c r="AB24" s="1021"/>
      <c r="AC24" s="120"/>
      <c r="AD24" s="1010" t="s">
        <v>14</v>
      </c>
      <c r="AE24" s="1010"/>
      <c r="AF24" s="1010"/>
      <c r="AG24" s="1010"/>
      <c r="AH24" s="1010"/>
      <c r="AI24" s="1020" t="s">
        <v>12</v>
      </c>
      <c r="AJ24" s="1021"/>
      <c r="AK24" s="120"/>
      <c r="AL24" s="1010" t="s">
        <v>14</v>
      </c>
      <c r="AM24" s="1010"/>
      <c r="AN24" s="1010"/>
      <c r="AO24" s="1010"/>
      <c r="AP24" s="1010"/>
      <c r="AS24" s="101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2"/>
      <c r="AU24" s="1012"/>
      <c r="AV24" s="1012"/>
      <c r="AW24" s="1012"/>
      <c r="AX24" s="1012"/>
      <c r="AY24" s="1012"/>
      <c r="AZ24" s="1012"/>
      <c r="BA24" s="1012"/>
      <c r="BB24" s="1012"/>
      <c r="BC24" s="1012"/>
      <c r="BD24" s="1012"/>
      <c r="BE24" s="1012"/>
      <c r="BF24" s="1012"/>
      <c r="BG24" s="1012"/>
      <c r="BH24" s="1013"/>
    </row>
    <row r="25" spans="2:60" ht="21">
      <c r="B25" s="1160"/>
      <c r="C25" s="1161"/>
      <c r="D25" s="1161"/>
      <c r="E25" s="1161"/>
      <c r="F25" s="1162"/>
      <c r="G25" s="1024"/>
      <c r="H25" s="1025"/>
      <c r="I25" s="1025"/>
      <c r="J25" s="1025"/>
      <c r="K25" s="1025"/>
      <c r="L25" s="1025"/>
      <c r="M25" s="1025"/>
      <c r="N25" s="1025"/>
      <c r="O25" s="1025"/>
      <c r="P25" s="1025"/>
      <c r="Q25" s="1025"/>
      <c r="R25" s="1025"/>
      <c r="S25" s="1025"/>
      <c r="T25" s="1095"/>
      <c r="U25" s="118"/>
      <c r="V25" s="438" t="str">
        <f>IFERROR(IF(B9="処遇加算Ⅲ","✓",""),"")</f>
        <v/>
      </c>
      <c r="W25" s="1088" t="s">
        <v>19</v>
      </c>
      <c r="X25" s="1089"/>
      <c r="Y25" s="1089"/>
      <c r="Z25" s="1090"/>
      <c r="AA25" s="1020"/>
      <c r="AB25" s="1021"/>
      <c r="AC25" s="120"/>
      <c r="AD25" s="1022" t="s">
        <v>17</v>
      </c>
      <c r="AE25" s="1022"/>
      <c r="AF25" s="1022"/>
      <c r="AG25" s="1022"/>
      <c r="AH25" s="1022"/>
      <c r="AI25" s="1020"/>
      <c r="AJ25" s="1021"/>
      <c r="AK25" s="121"/>
      <c r="AL25" s="1022" t="s">
        <v>17</v>
      </c>
      <c r="AM25" s="1022"/>
      <c r="AN25" s="1022"/>
      <c r="AO25" s="1022"/>
      <c r="AP25" s="1022"/>
      <c r="AS25" s="1014"/>
      <c r="AT25" s="1015"/>
      <c r="AU25" s="1015"/>
      <c r="AV25" s="1015"/>
      <c r="AW25" s="1015"/>
      <c r="AX25" s="1015"/>
      <c r="AY25" s="1015"/>
      <c r="AZ25" s="1015"/>
      <c r="BA25" s="1015"/>
      <c r="BB25" s="1015"/>
      <c r="BC25" s="1015"/>
      <c r="BD25" s="1015"/>
      <c r="BE25" s="1015"/>
      <c r="BF25" s="1015"/>
      <c r="BG25" s="1015"/>
      <c r="BH25" s="1016"/>
    </row>
    <row r="26" spans="2:60" ht="18" customHeight="1" thickBot="1">
      <c r="B26" s="1085"/>
      <c r="C26" s="1086"/>
      <c r="D26" s="1086"/>
      <c r="E26" s="1086"/>
      <c r="F26" s="1087"/>
      <c r="G26" s="1079"/>
      <c r="H26" s="1080"/>
      <c r="I26" s="1080"/>
      <c r="J26" s="1080"/>
      <c r="K26" s="1080"/>
      <c r="L26" s="1080"/>
      <c r="M26" s="1080"/>
      <c r="N26" s="1080"/>
      <c r="O26" s="1080"/>
      <c r="P26" s="1080"/>
      <c r="Q26" s="1080"/>
      <c r="R26" s="1080"/>
      <c r="S26" s="1080"/>
      <c r="T26" s="1081"/>
      <c r="U26" s="92"/>
      <c r="V26" s="438" t="str">
        <f>IFERROR(IF(B9="処遇加算なし","✓",""),"")</f>
        <v/>
      </c>
      <c r="W26" s="1088" t="s">
        <v>2097</v>
      </c>
      <c r="X26" s="1089"/>
      <c r="Y26" s="1089"/>
      <c r="Z26" s="1090"/>
      <c r="AA26" s="1020"/>
      <c r="AB26" s="1021"/>
      <c r="AC26" s="120"/>
      <c r="AD26" s="1010" t="s">
        <v>15</v>
      </c>
      <c r="AE26" s="1010"/>
      <c r="AF26" s="1010"/>
      <c r="AG26" s="1010"/>
      <c r="AH26" s="1010"/>
      <c r="AI26" s="1020"/>
      <c r="AJ26" s="1021"/>
      <c r="AK26" s="121"/>
      <c r="AL26" s="1010" t="s">
        <v>15</v>
      </c>
      <c r="AM26" s="1010"/>
      <c r="AN26" s="1010"/>
      <c r="AO26" s="1010"/>
      <c r="AP26" s="1010"/>
      <c r="AS26" s="1017"/>
      <c r="AT26" s="1018"/>
      <c r="AU26" s="1018"/>
      <c r="AV26" s="1018"/>
      <c r="AW26" s="1018"/>
      <c r="AX26" s="1018"/>
      <c r="AY26" s="1018"/>
      <c r="AZ26" s="1018"/>
      <c r="BA26" s="1018"/>
      <c r="BB26" s="1018"/>
      <c r="BC26" s="1018"/>
      <c r="BD26" s="1018"/>
      <c r="BE26" s="1018"/>
      <c r="BF26" s="1018"/>
      <c r="BG26" s="1018"/>
      <c r="BH26" s="1019"/>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2" t="s">
        <v>2068</v>
      </c>
      <c r="C28" s="1083"/>
      <c r="D28" s="1083"/>
      <c r="E28" s="1083"/>
      <c r="F28" s="1084"/>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088" t="s">
        <v>2096</v>
      </c>
      <c r="X28" s="1089"/>
      <c r="Y28" s="1089"/>
      <c r="Z28" s="1090"/>
      <c r="AA28" s="1020" t="s">
        <v>12</v>
      </c>
      <c r="AB28" s="1021"/>
      <c r="AC28" s="120"/>
      <c r="AD28" s="1010" t="s">
        <v>14</v>
      </c>
      <c r="AE28" s="1010"/>
      <c r="AF28" s="1010"/>
      <c r="AG28" s="1010"/>
      <c r="AH28" s="1010"/>
      <c r="AI28" s="1020" t="s">
        <v>12</v>
      </c>
      <c r="AJ28" s="1021"/>
      <c r="AK28" s="120"/>
      <c r="AL28" s="1010" t="s">
        <v>14</v>
      </c>
      <c r="AM28" s="1010"/>
      <c r="AN28" s="1010"/>
      <c r="AO28" s="1010"/>
      <c r="AP28" s="1010"/>
      <c r="AS28" s="101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2"/>
      <c r="AU28" s="1012"/>
      <c r="AV28" s="1012"/>
      <c r="AW28" s="1012"/>
      <c r="AX28" s="1012"/>
      <c r="AY28" s="1012"/>
      <c r="AZ28" s="1012"/>
      <c r="BA28" s="1012"/>
      <c r="BB28" s="1012"/>
      <c r="BC28" s="1012"/>
      <c r="BD28" s="1012"/>
      <c r="BE28" s="1012"/>
      <c r="BF28" s="1012"/>
      <c r="BG28" s="1012"/>
      <c r="BH28" s="1013"/>
    </row>
    <row r="29" spans="2:60" ht="21" customHeight="1">
      <c r="B29" s="1160"/>
      <c r="C29" s="1161"/>
      <c r="D29" s="1161"/>
      <c r="E29" s="1161"/>
      <c r="F29" s="1162"/>
      <c r="G29" s="1024"/>
      <c r="H29" s="1025"/>
      <c r="I29" s="1025"/>
      <c r="J29" s="1025"/>
      <c r="K29" s="1025"/>
      <c r="L29" s="1025"/>
      <c r="M29" s="1025"/>
      <c r="N29" s="1025"/>
      <c r="O29" s="1025"/>
      <c r="P29" s="1025"/>
      <c r="Q29" s="1025"/>
      <c r="R29" s="1025"/>
      <c r="S29" s="1025"/>
      <c r="T29" s="1095"/>
      <c r="U29" s="118"/>
      <c r="V29" s="438" t="str">
        <f>IFERROR(IF(B9="処遇加算Ⅲ","✓",""),"")</f>
        <v/>
      </c>
      <c r="W29" s="1088" t="s">
        <v>19</v>
      </c>
      <c r="X29" s="1089"/>
      <c r="Y29" s="1089"/>
      <c r="Z29" s="1090"/>
      <c r="AA29" s="1020"/>
      <c r="AB29" s="1021"/>
      <c r="AC29" s="120"/>
      <c r="AD29" s="1022" t="s">
        <v>17</v>
      </c>
      <c r="AE29" s="1022"/>
      <c r="AF29" s="1022"/>
      <c r="AG29" s="1022"/>
      <c r="AH29" s="1022"/>
      <c r="AI29" s="1020"/>
      <c r="AJ29" s="1021"/>
      <c r="AK29" s="121"/>
      <c r="AL29" s="1022" t="s">
        <v>17</v>
      </c>
      <c r="AM29" s="1022"/>
      <c r="AN29" s="1022"/>
      <c r="AO29" s="1022"/>
      <c r="AP29" s="1022"/>
      <c r="AS29" s="1014"/>
      <c r="AT29" s="1015"/>
      <c r="AU29" s="1015"/>
      <c r="AV29" s="1015"/>
      <c r="AW29" s="1015"/>
      <c r="AX29" s="1015"/>
      <c r="AY29" s="1015"/>
      <c r="AZ29" s="1015"/>
      <c r="BA29" s="1015"/>
      <c r="BB29" s="1015"/>
      <c r="BC29" s="1015"/>
      <c r="BD29" s="1015"/>
      <c r="BE29" s="1015"/>
      <c r="BF29" s="1015"/>
      <c r="BG29" s="1015"/>
      <c r="BH29" s="1016"/>
    </row>
    <row r="30" spans="2:60" ht="18" customHeight="1" thickBot="1">
      <c r="B30" s="1085"/>
      <c r="C30" s="1086"/>
      <c r="D30" s="1086"/>
      <c r="E30" s="1086"/>
      <c r="F30" s="1087"/>
      <c r="G30" s="1079"/>
      <c r="H30" s="1080"/>
      <c r="I30" s="1080"/>
      <c r="J30" s="1080"/>
      <c r="K30" s="1080"/>
      <c r="L30" s="1080"/>
      <c r="M30" s="1080"/>
      <c r="N30" s="1080"/>
      <c r="O30" s="1080"/>
      <c r="P30" s="1080"/>
      <c r="Q30" s="1080"/>
      <c r="R30" s="1080"/>
      <c r="S30" s="1080"/>
      <c r="T30" s="1081"/>
      <c r="U30" s="92"/>
      <c r="V30" s="438" t="str">
        <f>IFERROR(IF(B9="処遇加算なし","✓",""),"")</f>
        <v/>
      </c>
      <c r="W30" s="1088" t="s">
        <v>2097</v>
      </c>
      <c r="X30" s="1089"/>
      <c r="Y30" s="1089"/>
      <c r="Z30" s="1090"/>
      <c r="AA30" s="1020"/>
      <c r="AB30" s="1021"/>
      <c r="AC30" s="120"/>
      <c r="AD30" s="1010" t="s">
        <v>15</v>
      </c>
      <c r="AE30" s="1010"/>
      <c r="AF30" s="1010"/>
      <c r="AG30" s="1010"/>
      <c r="AH30" s="1010"/>
      <c r="AI30" s="1020"/>
      <c r="AJ30" s="1021"/>
      <c r="AK30" s="121"/>
      <c r="AL30" s="1010" t="s">
        <v>15</v>
      </c>
      <c r="AM30" s="1010"/>
      <c r="AN30" s="1010"/>
      <c r="AO30" s="1010"/>
      <c r="AP30" s="1010"/>
      <c r="AS30" s="1017"/>
      <c r="AT30" s="1018"/>
      <c r="AU30" s="1018"/>
      <c r="AV30" s="1018"/>
      <c r="AW30" s="1018"/>
      <c r="AX30" s="1018"/>
      <c r="AY30" s="1018"/>
      <c r="AZ30" s="1018"/>
      <c r="BA30" s="1018"/>
      <c r="BB30" s="1018"/>
      <c r="BC30" s="1018"/>
      <c r="BD30" s="1018"/>
      <c r="BE30" s="1018"/>
      <c r="BF30" s="1018"/>
      <c r="BG30" s="1018"/>
      <c r="BH30" s="1019"/>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6" t="s">
        <v>2069</v>
      </c>
      <c r="C32" s="1136"/>
      <c r="D32" s="1136"/>
      <c r="E32" s="1136"/>
      <c r="F32" s="1136"/>
      <c r="G32" s="1076" t="s">
        <v>2322</v>
      </c>
      <c r="H32" s="1077"/>
      <c r="I32" s="1077"/>
      <c r="J32" s="1077"/>
      <c r="K32" s="1077"/>
      <c r="L32" s="1077"/>
      <c r="M32" s="1077"/>
      <c r="N32" s="1077"/>
      <c r="O32" s="1077"/>
      <c r="P32" s="1077"/>
      <c r="Q32" s="1077"/>
      <c r="R32" s="1077"/>
      <c r="S32" s="1077"/>
      <c r="T32" s="1078"/>
      <c r="U32" s="118"/>
      <c r="V32" s="438" t="str">
        <f>IFERROR(IF(B9="処遇加算Ⅰ","✓",""),"")</f>
        <v/>
      </c>
      <c r="W32" s="1054" t="s">
        <v>14</v>
      </c>
      <c r="X32" s="1055"/>
      <c r="Y32" s="1055"/>
      <c r="Z32" s="1056"/>
      <c r="AA32" s="1031" t="s">
        <v>12</v>
      </c>
      <c r="AB32" s="1021"/>
      <c r="AC32" s="120"/>
      <c r="AD32" s="1010" t="s">
        <v>14</v>
      </c>
      <c r="AE32" s="1010"/>
      <c r="AF32" s="1010"/>
      <c r="AG32" s="1010"/>
      <c r="AH32" s="1010"/>
      <c r="AI32" s="1031" t="s">
        <v>12</v>
      </c>
      <c r="AJ32" s="1021"/>
      <c r="AK32" s="120"/>
      <c r="AL32" s="1010" t="s">
        <v>14</v>
      </c>
      <c r="AM32" s="1010"/>
      <c r="AN32" s="1010"/>
      <c r="AO32" s="1010"/>
      <c r="AP32" s="1010"/>
      <c r="AS32" s="101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2"/>
      <c r="AU32" s="1012"/>
      <c r="AV32" s="1012"/>
      <c r="AW32" s="1012"/>
      <c r="AX32" s="1012"/>
      <c r="AY32" s="1012"/>
      <c r="AZ32" s="1012"/>
      <c r="BA32" s="1012"/>
      <c r="BB32" s="1012"/>
      <c r="BC32" s="1012"/>
      <c r="BD32" s="1012"/>
      <c r="BE32" s="1012"/>
      <c r="BF32" s="1012"/>
      <c r="BG32" s="1012"/>
      <c r="BH32" s="1013"/>
    </row>
    <row r="33" spans="2:82" ht="21" customHeight="1">
      <c r="B33" s="1136"/>
      <c r="C33" s="1136"/>
      <c r="D33" s="1136"/>
      <c r="E33" s="1136"/>
      <c r="F33" s="1136"/>
      <c r="G33" s="1024"/>
      <c r="H33" s="1025"/>
      <c r="I33" s="1025"/>
      <c r="J33" s="1025"/>
      <c r="K33" s="1025"/>
      <c r="L33" s="1025"/>
      <c r="M33" s="1025"/>
      <c r="N33" s="1025"/>
      <c r="O33" s="1025"/>
      <c r="P33" s="1025"/>
      <c r="Q33" s="1025"/>
      <c r="R33" s="1025"/>
      <c r="S33" s="1025"/>
      <c r="T33" s="1095"/>
      <c r="U33" s="118"/>
      <c r="V33" s="438" t="str">
        <f>IFERROR(IF(AND(B9&lt;&gt;"",B9&lt;&gt;"処遇加算Ⅰ"),"✓",""),"")</f>
        <v/>
      </c>
      <c r="W33" s="1054" t="s">
        <v>15</v>
      </c>
      <c r="X33" s="1055"/>
      <c r="Y33" s="1055"/>
      <c r="Z33" s="1056"/>
      <c r="AA33" s="1031"/>
      <c r="AB33" s="1021"/>
      <c r="AC33" s="120"/>
      <c r="AD33" s="1057" t="s">
        <v>17</v>
      </c>
      <c r="AE33" s="1057"/>
      <c r="AF33" s="1057"/>
      <c r="AG33" s="1057"/>
      <c r="AH33" s="1057"/>
      <c r="AI33" s="1031"/>
      <c r="AJ33" s="1021"/>
      <c r="AK33" s="130"/>
      <c r="AL33" s="1022" t="s">
        <v>17</v>
      </c>
      <c r="AM33" s="1022"/>
      <c r="AN33" s="1022"/>
      <c r="AO33" s="1022"/>
      <c r="AP33" s="1022"/>
      <c r="AS33" s="1014"/>
      <c r="AT33" s="1015"/>
      <c r="AU33" s="1015"/>
      <c r="AV33" s="1015"/>
      <c r="AW33" s="1015"/>
      <c r="AX33" s="1015"/>
      <c r="AY33" s="1015"/>
      <c r="AZ33" s="1015"/>
      <c r="BA33" s="1015"/>
      <c r="BB33" s="1015"/>
      <c r="BC33" s="1015"/>
      <c r="BD33" s="1015"/>
      <c r="BE33" s="1015"/>
      <c r="BF33" s="1015"/>
      <c r="BG33" s="1015"/>
      <c r="BH33" s="1016"/>
    </row>
    <row r="34" spans="2:82" ht="18.75" customHeight="1" thickBot="1">
      <c r="B34" s="1136"/>
      <c r="C34" s="1136"/>
      <c r="D34" s="1136"/>
      <c r="E34" s="1136"/>
      <c r="F34" s="1136"/>
      <c r="G34" s="1079"/>
      <c r="H34" s="1080"/>
      <c r="I34" s="1080"/>
      <c r="J34" s="1080"/>
      <c r="K34" s="1080"/>
      <c r="L34" s="1080"/>
      <c r="M34" s="1080"/>
      <c r="N34" s="1080"/>
      <c r="O34" s="1080"/>
      <c r="P34" s="1080"/>
      <c r="Q34" s="1080"/>
      <c r="R34" s="1080"/>
      <c r="S34" s="1080"/>
      <c r="T34" s="1081"/>
      <c r="U34" s="92"/>
      <c r="V34" s="125"/>
      <c r="W34" s="97"/>
      <c r="X34" s="97"/>
      <c r="Y34" s="97"/>
      <c r="Z34" s="97"/>
      <c r="AA34" s="1031"/>
      <c r="AB34" s="1021"/>
      <c r="AC34" s="120"/>
      <c r="AD34" s="1030" t="s">
        <v>15</v>
      </c>
      <c r="AE34" s="1030"/>
      <c r="AF34" s="1030"/>
      <c r="AG34" s="1030"/>
      <c r="AH34" s="1030"/>
      <c r="AI34" s="1031"/>
      <c r="AJ34" s="1021"/>
      <c r="AK34" s="120"/>
      <c r="AL34" s="1030" t="s">
        <v>15</v>
      </c>
      <c r="AM34" s="1030"/>
      <c r="AN34" s="1030"/>
      <c r="AO34" s="1030"/>
      <c r="AP34" s="1030"/>
      <c r="AS34" s="1017"/>
      <c r="AT34" s="1018"/>
      <c r="AU34" s="1018"/>
      <c r="AV34" s="1018"/>
      <c r="AW34" s="1018"/>
      <c r="AX34" s="1018"/>
      <c r="AY34" s="1018"/>
      <c r="AZ34" s="1018"/>
      <c r="BA34" s="1018"/>
      <c r="BB34" s="1018"/>
      <c r="BC34" s="1018"/>
      <c r="BD34" s="1018"/>
      <c r="BE34" s="1018"/>
      <c r="BF34" s="1018"/>
      <c r="BG34" s="1018"/>
      <c r="BH34" s="1019"/>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6" t="s">
        <v>2070</v>
      </c>
      <c r="C36" s="1136"/>
      <c r="D36" s="1136"/>
      <c r="E36" s="1136"/>
      <c r="F36" s="1136"/>
      <c r="G36" s="1106" t="s">
        <v>2323</v>
      </c>
      <c r="H36" s="1107"/>
      <c r="I36" s="1107"/>
      <c r="J36" s="1107"/>
      <c r="K36" s="1107"/>
      <c r="L36" s="1107"/>
      <c r="M36" s="1107"/>
      <c r="N36" s="1107"/>
      <c r="O36" s="1107"/>
      <c r="P36" s="1107"/>
      <c r="Q36" s="1107"/>
      <c r="R36" s="1107"/>
      <c r="S36" s="1107"/>
      <c r="T36" s="1108"/>
      <c r="U36" s="118"/>
      <c r="V36" s="438" t="str">
        <f>IFERROR(IF(OR(G9="特定加算Ⅰ",G9="特定加算Ⅱ"),"✓",""),"")</f>
        <v/>
      </c>
      <c r="W36" s="1054" t="s">
        <v>14</v>
      </c>
      <c r="X36" s="1055"/>
      <c r="Y36" s="1055"/>
      <c r="Z36" s="1056"/>
      <c r="AA36" s="1020" t="s">
        <v>12</v>
      </c>
      <c r="AB36" s="1021"/>
      <c r="AC36" s="120"/>
      <c r="AD36" s="1030" t="s">
        <v>14</v>
      </c>
      <c r="AE36" s="1030"/>
      <c r="AF36" s="1030"/>
      <c r="AG36" s="1030"/>
      <c r="AH36" s="1030"/>
      <c r="AI36" s="1020" t="s">
        <v>12</v>
      </c>
      <c r="AJ36" s="1021"/>
      <c r="AK36" s="120"/>
      <c r="AL36" s="1030" t="s">
        <v>14</v>
      </c>
      <c r="AM36" s="1030"/>
      <c r="AN36" s="1030"/>
      <c r="AO36" s="1030"/>
      <c r="AP36" s="1030"/>
      <c r="AS36" s="101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2"/>
      <c r="AU36" s="1012"/>
      <c r="AV36" s="1012"/>
      <c r="AW36" s="1012"/>
      <c r="AX36" s="1012"/>
      <c r="AY36" s="1012"/>
      <c r="AZ36" s="1012"/>
      <c r="BA36" s="1012"/>
      <c r="BB36" s="1012"/>
      <c r="BC36" s="1012"/>
      <c r="BD36" s="1012"/>
      <c r="BE36" s="1012"/>
      <c r="BF36" s="1012"/>
      <c r="BG36" s="1012"/>
      <c r="BH36" s="1013"/>
    </row>
    <row r="37" spans="2:82" ht="21" customHeight="1">
      <c r="B37" s="1136"/>
      <c r="C37" s="1136"/>
      <c r="D37" s="1136"/>
      <c r="E37" s="1136"/>
      <c r="F37" s="1136"/>
      <c r="G37" s="1109"/>
      <c r="H37" s="1110"/>
      <c r="I37" s="1110"/>
      <c r="J37" s="1110"/>
      <c r="K37" s="1110"/>
      <c r="L37" s="1110"/>
      <c r="M37" s="1110"/>
      <c r="N37" s="1110"/>
      <c r="O37" s="1110"/>
      <c r="P37" s="1110"/>
      <c r="Q37" s="1110"/>
      <c r="R37" s="1110"/>
      <c r="S37" s="1110"/>
      <c r="T37" s="1111"/>
      <c r="U37" s="118"/>
      <c r="V37" s="438" t="str">
        <f>IFERROR(IF(G9="特定加算なし","✓",""),"")</f>
        <v/>
      </c>
      <c r="W37" s="1054" t="s">
        <v>15</v>
      </c>
      <c r="X37" s="1055"/>
      <c r="Y37" s="1055"/>
      <c r="Z37" s="1056"/>
      <c r="AA37" s="1020"/>
      <c r="AB37" s="1021"/>
      <c r="AC37" s="1046" t="s">
        <v>2175</v>
      </c>
      <c r="AD37" s="1047"/>
      <c r="AE37" s="1047"/>
      <c r="AF37" s="1047"/>
      <c r="AG37" s="1048"/>
      <c r="AH37" s="1049"/>
      <c r="AI37" s="1020"/>
      <c r="AJ37" s="1021"/>
      <c r="AK37" s="1046" t="s">
        <v>2175</v>
      </c>
      <c r="AL37" s="1047"/>
      <c r="AM37" s="1047"/>
      <c r="AN37" s="1047"/>
      <c r="AO37" s="1048"/>
      <c r="AP37" s="1049"/>
      <c r="AS37" s="1014"/>
      <c r="AT37" s="1015"/>
      <c r="AU37" s="1015"/>
      <c r="AV37" s="1015"/>
      <c r="AW37" s="1015"/>
      <c r="AX37" s="1015"/>
      <c r="AY37" s="1015"/>
      <c r="AZ37" s="1015"/>
      <c r="BA37" s="1015"/>
      <c r="BB37" s="1015"/>
      <c r="BC37" s="1015"/>
      <c r="BD37" s="1015"/>
      <c r="BE37" s="1015"/>
      <c r="BF37" s="1015"/>
      <c r="BG37" s="1015"/>
      <c r="BH37" s="1016"/>
    </row>
    <row r="38" spans="2:82" ht="17.100000000000001" customHeight="1" thickBot="1">
      <c r="B38" s="1136"/>
      <c r="C38" s="1136"/>
      <c r="D38" s="1136"/>
      <c r="E38" s="1136"/>
      <c r="F38" s="1136"/>
      <c r="G38" s="1112"/>
      <c r="H38" s="1113"/>
      <c r="I38" s="1113"/>
      <c r="J38" s="1113"/>
      <c r="K38" s="1113"/>
      <c r="L38" s="1113"/>
      <c r="M38" s="1113"/>
      <c r="N38" s="1113"/>
      <c r="O38" s="1113"/>
      <c r="P38" s="1113"/>
      <c r="Q38" s="1113"/>
      <c r="R38" s="1113"/>
      <c r="S38" s="1113"/>
      <c r="T38" s="1114"/>
      <c r="U38" s="118"/>
      <c r="Z38" s="133"/>
      <c r="AA38" s="1031"/>
      <c r="AB38" s="1021"/>
      <c r="AC38" s="120"/>
      <c r="AD38" s="1030" t="s">
        <v>15</v>
      </c>
      <c r="AE38" s="1030"/>
      <c r="AF38" s="1030"/>
      <c r="AG38" s="1030"/>
      <c r="AH38" s="1030"/>
      <c r="AI38" s="1020"/>
      <c r="AJ38" s="1021"/>
      <c r="AK38" s="120"/>
      <c r="AL38" s="1030" t="s">
        <v>15</v>
      </c>
      <c r="AM38" s="1030"/>
      <c r="AN38" s="1030"/>
      <c r="AO38" s="1030"/>
      <c r="AP38" s="1030"/>
      <c r="AS38" s="1017"/>
      <c r="AT38" s="1018"/>
      <c r="AU38" s="1018"/>
      <c r="AV38" s="1018"/>
      <c r="AW38" s="1018"/>
      <c r="AX38" s="1018"/>
      <c r="AY38" s="1018"/>
      <c r="AZ38" s="1018"/>
      <c r="BA38" s="1018"/>
      <c r="BB38" s="1018"/>
      <c r="BC38" s="1018"/>
      <c r="BD38" s="1018"/>
      <c r="BE38" s="1018"/>
      <c r="BF38" s="1018"/>
      <c r="BG38" s="1018"/>
      <c r="BH38" s="1019"/>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6" t="s">
        <v>2071</v>
      </c>
      <c r="C40" s="1136"/>
      <c r="D40" s="1136"/>
      <c r="E40" s="1136"/>
      <c r="F40" s="1136"/>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4" t="s">
        <v>14</v>
      </c>
      <c r="X40" s="1055"/>
      <c r="Y40" s="1055"/>
      <c r="Z40" s="1056"/>
      <c r="AA40" s="1020" t="s">
        <v>12</v>
      </c>
      <c r="AB40" s="1021"/>
      <c r="AC40" s="120"/>
      <c r="AD40" s="1030" t="s">
        <v>14</v>
      </c>
      <c r="AE40" s="1030"/>
      <c r="AF40" s="1030"/>
      <c r="AG40" s="1030"/>
      <c r="AH40" s="1030"/>
      <c r="AI40" s="1020" t="s">
        <v>12</v>
      </c>
      <c r="AJ40" s="1021"/>
      <c r="AK40" s="120"/>
      <c r="AL40" s="1030" t="s">
        <v>14</v>
      </c>
      <c r="AM40" s="1030"/>
      <c r="AN40" s="1030"/>
      <c r="AO40" s="1030"/>
      <c r="AP40" s="1030"/>
      <c r="AS40" s="101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2"/>
      <c r="AU40" s="1012"/>
      <c r="AV40" s="1012"/>
      <c r="AW40" s="1012"/>
      <c r="AX40" s="1012"/>
      <c r="AY40" s="1012"/>
      <c r="AZ40" s="1012"/>
      <c r="BA40" s="1012"/>
      <c r="BB40" s="1012"/>
      <c r="BC40" s="1012"/>
      <c r="BD40" s="1012"/>
      <c r="BE40" s="1012"/>
      <c r="BF40" s="1012"/>
      <c r="BG40" s="1012"/>
      <c r="BH40" s="1013"/>
    </row>
    <row r="41" spans="2:82" ht="22.5" customHeight="1">
      <c r="B41" s="1136"/>
      <c r="C41" s="1136"/>
      <c r="D41" s="1136"/>
      <c r="E41" s="1136"/>
      <c r="F41" s="1136"/>
      <c r="G41" s="1024"/>
      <c r="H41" s="1025"/>
      <c r="I41" s="1025"/>
      <c r="J41" s="1025"/>
      <c r="K41" s="1025"/>
      <c r="L41" s="1025"/>
      <c r="M41" s="1025"/>
      <c r="N41" s="1025"/>
      <c r="O41" s="1025"/>
      <c r="P41" s="1025"/>
      <c r="Q41" s="1025"/>
      <c r="R41" s="1025"/>
      <c r="S41" s="1025"/>
      <c r="T41" s="1095"/>
      <c r="U41" s="92"/>
      <c r="V41" s="438" t="str">
        <f>IFERROR(IF(OR(G9="特定加算Ⅱ",G9="特定加算なし"),"✓",""),"")</f>
        <v/>
      </c>
      <c r="W41" s="1054" t="s">
        <v>15</v>
      </c>
      <c r="X41" s="1055"/>
      <c r="Y41" s="1055"/>
      <c r="Z41" s="1056"/>
      <c r="AA41" s="1020"/>
      <c r="AB41" s="1021"/>
      <c r="AC41" s="134" t="s">
        <v>82</v>
      </c>
      <c r="AD41" s="1051"/>
      <c r="AE41" s="1052"/>
      <c r="AF41" s="1052"/>
      <c r="AG41" s="1052"/>
      <c r="AH41" s="1053"/>
      <c r="AI41" s="1020"/>
      <c r="AJ41" s="1021"/>
      <c r="AK41" s="134" t="s">
        <v>82</v>
      </c>
      <c r="AL41" s="1051"/>
      <c r="AM41" s="1052"/>
      <c r="AN41" s="1052"/>
      <c r="AO41" s="1052"/>
      <c r="AP41" s="1053"/>
      <c r="AS41" s="1014"/>
      <c r="AT41" s="1015"/>
      <c r="AU41" s="1015"/>
      <c r="AV41" s="1015"/>
      <c r="AW41" s="1015"/>
      <c r="AX41" s="1015"/>
      <c r="AY41" s="1015"/>
      <c r="AZ41" s="1015"/>
      <c r="BA41" s="1015"/>
      <c r="BB41" s="1015"/>
      <c r="BC41" s="1015"/>
      <c r="BD41" s="1015"/>
      <c r="BE41" s="1015"/>
      <c r="BF41" s="1015"/>
      <c r="BG41" s="1015"/>
      <c r="BH41" s="1016"/>
    </row>
    <row r="42" spans="2:82" ht="17.100000000000001" customHeight="1" thickBot="1">
      <c r="B42" s="1136"/>
      <c r="C42" s="1136"/>
      <c r="D42" s="1136"/>
      <c r="E42" s="1136"/>
      <c r="F42" s="1136"/>
      <c r="G42" s="1079"/>
      <c r="H42" s="1080"/>
      <c r="I42" s="1080"/>
      <c r="J42" s="1080"/>
      <c r="K42" s="1080"/>
      <c r="L42" s="1080"/>
      <c r="M42" s="1080"/>
      <c r="N42" s="1080"/>
      <c r="O42" s="1080"/>
      <c r="P42" s="1080"/>
      <c r="Q42" s="1080"/>
      <c r="R42" s="1080"/>
      <c r="S42" s="1080"/>
      <c r="T42" s="1081"/>
      <c r="U42" s="92"/>
      <c r="V42" s="85"/>
      <c r="W42" s="135"/>
      <c r="X42" s="135"/>
      <c r="Y42" s="135"/>
      <c r="Z42" s="135"/>
      <c r="AA42" s="435"/>
      <c r="AB42" s="435"/>
      <c r="AC42" s="136"/>
      <c r="AD42" s="1030" t="s">
        <v>15</v>
      </c>
      <c r="AE42" s="1030"/>
      <c r="AF42" s="1030"/>
      <c r="AG42" s="1030"/>
      <c r="AH42" s="1030"/>
      <c r="AI42" s="435"/>
      <c r="AJ42" s="435"/>
      <c r="AK42" s="136"/>
      <c r="AL42" s="1030" t="s">
        <v>15</v>
      </c>
      <c r="AM42" s="1030"/>
      <c r="AN42" s="1030"/>
      <c r="AO42" s="1030"/>
      <c r="AP42" s="1030"/>
      <c r="AS42" s="1017"/>
      <c r="AT42" s="1018"/>
      <c r="AU42" s="1018"/>
      <c r="AV42" s="1018"/>
      <c r="AW42" s="1018"/>
      <c r="AX42" s="1018"/>
      <c r="AY42" s="1018"/>
      <c r="AZ42" s="1018"/>
      <c r="BA42" s="1018"/>
      <c r="BB42" s="1018"/>
      <c r="BC42" s="1018"/>
      <c r="BD42" s="1018"/>
      <c r="BE42" s="1018"/>
      <c r="BF42" s="1018"/>
      <c r="BG42" s="1018"/>
      <c r="BH42" s="1019"/>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6" t="s">
        <v>2072</v>
      </c>
      <c r="C44" s="1136"/>
      <c r="D44" s="1136"/>
      <c r="E44" s="1136"/>
      <c r="F44" s="1136"/>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4" t="s">
        <v>14</v>
      </c>
      <c r="X44" s="1055"/>
      <c r="Y44" s="1055"/>
      <c r="Z44" s="1056"/>
      <c r="AA44" s="1020" t="s">
        <v>12</v>
      </c>
      <c r="AB44" s="1021"/>
      <c r="AC44" s="120"/>
      <c r="AD44" s="1030" t="s">
        <v>14</v>
      </c>
      <c r="AE44" s="1030"/>
      <c r="AF44" s="1030"/>
      <c r="AG44" s="1030"/>
      <c r="AH44" s="1030"/>
      <c r="AI44" s="1020" t="s">
        <v>12</v>
      </c>
      <c r="AJ44" s="1021"/>
      <c r="AK44" s="120"/>
      <c r="AL44" s="1030" t="s">
        <v>14</v>
      </c>
      <c r="AM44" s="1030"/>
      <c r="AN44" s="1030"/>
      <c r="AO44" s="1030"/>
      <c r="AP44" s="1030"/>
      <c r="AS44" s="1011" t="str">
        <f>IFERROR(IF(AS63="○","！R5年度に満たしていた要件を満たさない計画になっている。",IF(OR(AH63=2,AP63=2),VLOOKUP(AS1,【参考】数式用2!E6:S23,15,FALSE),"")),"")</f>
        <v/>
      </c>
      <c r="AT44" s="1012"/>
      <c r="AU44" s="1012"/>
      <c r="AV44" s="1012"/>
      <c r="AW44" s="1012"/>
      <c r="AX44" s="1012"/>
      <c r="AY44" s="1012"/>
      <c r="AZ44" s="1012"/>
      <c r="BA44" s="1012"/>
      <c r="BB44" s="1012"/>
      <c r="BC44" s="1012"/>
      <c r="BD44" s="1012"/>
      <c r="BE44" s="1012"/>
      <c r="BF44" s="1012"/>
      <c r="BG44" s="1012"/>
      <c r="BH44" s="1013"/>
    </row>
    <row r="45" spans="2:82" ht="17.100000000000001" customHeight="1" thickBot="1">
      <c r="B45" s="1136"/>
      <c r="C45" s="1136"/>
      <c r="D45" s="1136"/>
      <c r="E45" s="1136"/>
      <c r="F45" s="1136"/>
      <c r="G45" s="1079"/>
      <c r="H45" s="1080"/>
      <c r="I45" s="1080"/>
      <c r="J45" s="1080"/>
      <c r="K45" s="1080"/>
      <c r="L45" s="1080"/>
      <c r="M45" s="1080"/>
      <c r="N45" s="1080"/>
      <c r="O45" s="1080"/>
      <c r="P45" s="1080"/>
      <c r="Q45" s="1080"/>
      <c r="R45" s="1080"/>
      <c r="S45" s="1080"/>
      <c r="T45" s="1081"/>
      <c r="U45" s="118"/>
      <c r="V45" s="438" t="str">
        <f>IFERROR(IF(G9="特定加算なし","✓",""),"")</f>
        <v/>
      </c>
      <c r="W45" s="1054" t="s">
        <v>15</v>
      </c>
      <c r="X45" s="1055"/>
      <c r="Y45" s="1055"/>
      <c r="Z45" s="1056"/>
      <c r="AA45" s="1020"/>
      <c r="AB45" s="1021"/>
      <c r="AC45" s="120"/>
      <c r="AD45" s="1030" t="s">
        <v>15</v>
      </c>
      <c r="AE45" s="1030"/>
      <c r="AF45" s="1030"/>
      <c r="AG45" s="1030"/>
      <c r="AH45" s="1030"/>
      <c r="AI45" s="1020"/>
      <c r="AJ45" s="1021"/>
      <c r="AK45" s="120"/>
      <c r="AL45" s="1030" t="s">
        <v>15</v>
      </c>
      <c r="AM45" s="1030"/>
      <c r="AN45" s="1030"/>
      <c r="AO45" s="1030"/>
      <c r="AP45" s="1030"/>
      <c r="AS45" s="1017"/>
      <c r="AT45" s="1018"/>
      <c r="AU45" s="1018"/>
      <c r="AV45" s="1018"/>
      <c r="AW45" s="1018"/>
      <c r="AX45" s="1018"/>
      <c r="AY45" s="1018"/>
      <c r="AZ45" s="1018"/>
      <c r="BA45" s="1018"/>
      <c r="BB45" s="1018"/>
      <c r="BC45" s="1018"/>
      <c r="BD45" s="1018"/>
      <c r="BE45" s="1018"/>
      <c r="BF45" s="1018"/>
      <c r="BG45" s="1018"/>
      <c r="BH45" s="1019"/>
      <c r="BO45" s="138"/>
    </row>
    <row r="46" spans="2:82" ht="6.75" customHeight="1">
      <c r="B46" s="124"/>
      <c r="AJ46" s="139"/>
      <c r="AK46" s="139"/>
      <c r="AL46" s="139"/>
      <c r="AM46" s="139"/>
      <c r="AN46" s="139"/>
      <c r="AO46" s="139"/>
      <c r="AP46" s="139"/>
    </row>
    <row r="47" spans="2:82" ht="21" customHeight="1">
      <c r="B47" s="1091" t="s">
        <v>2136</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3"/>
      <c r="C48" s="1134"/>
      <c r="D48" s="1134"/>
      <c r="E48" s="1134"/>
      <c r="F48" s="1135"/>
      <c r="G48" s="1122" t="str">
        <f>IF(F15=4,"R6.4～R6.5",IF(F15=5,"R6.5",""))</f>
        <v>R6.4～R6.5</v>
      </c>
      <c r="H48" s="1123"/>
      <c r="I48" s="1123"/>
      <c r="J48" s="1123"/>
      <c r="K48" s="1123"/>
      <c r="L48" s="1123"/>
      <c r="M48" s="1123"/>
      <c r="N48" s="1123"/>
      <c r="O48" s="1123"/>
      <c r="P48" s="1123"/>
      <c r="Q48" s="1123"/>
      <c r="R48" s="1123"/>
      <c r="S48" s="1123"/>
      <c r="T48" s="1123"/>
      <c r="U48" s="1123"/>
      <c r="V48" s="1123"/>
      <c r="W48" s="1123"/>
      <c r="X48" s="1123"/>
      <c r="Y48" s="1123"/>
      <c r="Z48" s="1124"/>
      <c r="AA48" s="1020" t="s">
        <v>12</v>
      </c>
      <c r="AB48" s="1021"/>
      <c r="AC48" s="1185" t="str">
        <f>IF(OR(F15=4,F15=5),"R6.6","R"&amp;D15&amp;"."&amp;F15)&amp;"～R"&amp;K15&amp;"."&amp;M15</f>
        <v>R6.6～R7.3</v>
      </c>
      <c r="AD48" s="1185"/>
      <c r="AE48" s="1185"/>
      <c r="AF48" s="1185"/>
      <c r="AG48" s="1185"/>
      <c r="AH48" s="1185"/>
      <c r="AS48" s="1040" t="str">
        <f>IFERROR(IF(AND(OR(AP58=1,AP58=2),OR(AP59=1,AP59=2),OR(AP60=1,AP60=2)),"処遇加算Ⅰ",IF(AND(OR(AP58=1,AP58=2),OR(AP59=1,AP59=2),OR(AP60=0,AP60=3)),"処遇加算Ⅱ",IF(OR(OR(AP58=1,AP58=2),OR(AP59=1,AP59=2)),"処遇加算Ⅲ",""))),"")</f>
        <v/>
      </c>
      <c r="AT48" s="1040"/>
      <c r="AU48" s="1040"/>
      <c r="AV48" s="1040"/>
      <c r="AW48" s="1040" t="str">
        <f>IFERROR(IF(AND(AP61=1,AP62=1,AP63=1),"特定加算Ⅰ",IF(AND(AP61=1,AP62=2,AP63=1),"特定加算Ⅱ",IF(OR(AP61=2,AP62=2,AP63=2),"特定加算なし",""))),"")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25" t="s">
        <v>2015</v>
      </c>
      <c r="C49" s="1126"/>
      <c r="D49" s="1126"/>
      <c r="E49" s="1126"/>
      <c r="F49" s="1127"/>
      <c r="G49" s="1186" t="str">
        <f>IFERROR(IF(AND(OR(AH58=1,AH58=2),OR(AH59=1,AH59=2),OR(AH60=1,AH60=2)),"処遇加算Ⅰ",IF(AND(OR(AH58=1,AH58=2),OR(AH59=1,AH59=2),OR(AH60=0,AH60=3)),"処遇加算Ⅱ",IF(OR(OR(AH58=1,AH58=2),OR(AH59=1,AH59=2)),"処遇加算Ⅲ",""))),"")</f>
        <v/>
      </c>
      <c r="H49" s="1164"/>
      <c r="I49" s="1164"/>
      <c r="J49" s="1164"/>
      <c r="K49" s="1187"/>
      <c r="L49" s="1192" t="str">
        <f>IFERROR(IF(G9="","",IF(AND(AH61=1,AH62=1,AH63=1),"特定加算Ⅰ",IF(AND(AH61=1,AH62=2,AH63=1),"特定加算Ⅱ",IF(OR(AH61=2,AH62=2,AH63=2),"特定加算なし","")))),"")</f>
        <v/>
      </c>
      <c r="M49" s="1193"/>
      <c r="N49" s="1193"/>
      <c r="O49" s="1193"/>
      <c r="P49" s="1194"/>
      <c r="Q49" s="1163" t="str">
        <f>IFERROR(IF(OR(L9="ベア加算",AND(L9="ベア加算なし",AH57=1)),"ベア加算",IF(AH57=2,"ベア加算なし","")),"")</f>
        <v/>
      </c>
      <c r="R49" s="1164"/>
      <c r="S49" s="1164"/>
      <c r="T49" s="1164"/>
      <c r="U49" s="1165"/>
      <c r="V49" s="1166" t="s">
        <v>10</v>
      </c>
      <c r="W49" s="1167"/>
      <c r="X49" s="1167"/>
      <c r="Y49" s="1167"/>
      <c r="Z49" s="1167"/>
      <c r="AA49" s="1031"/>
      <c r="AB49" s="1031"/>
      <c r="AC49" s="1171" t="str">
        <f>IFERROR(VLOOKUP(BE48,【参考】数式用2!E6:F23,2,FALSE),"")</f>
        <v/>
      </c>
      <c r="AD49" s="1172"/>
      <c r="AE49" s="1172"/>
      <c r="AF49" s="1172"/>
      <c r="AG49" s="1172"/>
      <c r="AH49" s="1173"/>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5" t="s">
        <v>2016</v>
      </c>
      <c r="C50" s="1126"/>
      <c r="D50" s="1126"/>
      <c r="E50" s="1126"/>
      <c r="F50" s="1127"/>
      <c r="G50" s="1174" t="str">
        <f>IFERROR(VLOOKUP(Y5,【参考】数式用!$A$5:$J$37,MATCH(G49,【参考】数式用!$B$4:$J$4,0)+1,0),"")</f>
        <v/>
      </c>
      <c r="H50" s="1175"/>
      <c r="I50" s="1175"/>
      <c r="J50" s="1175"/>
      <c r="K50" s="1176"/>
      <c r="L50" s="1177" t="str">
        <f>IFERROR(VLOOKUP(Y5,【参考】数式用!$A$5:$J$37,MATCH(L49,【参考】数式用!$B$4:$J$4,0)+1,0),"")</f>
        <v/>
      </c>
      <c r="M50" s="1178"/>
      <c r="N50" s="1178"/>
      <c r="O50" s="1178"/>
      <c r="P50" s="1179"/>
      <c r="Q50" s="1180" t="str">
        <f>IFERROR(VLOOKUP(Y5,【参考】数式用!$A$5:$J$37,MATCH(Q49,【参考】数式用!$B$4:$J$4,0)+1,0),"")</f>
        <v/>
      </c>
      <c r="R50" s="1175"/>
      <c r="S50" s="1175"/>
      <c r="T50" s="1175"/>
      <c r="U50" s="1181"/>
      <c r="V50" s="1158">
        <f>SUM(G50,L50,Q50)</f>
        <v>0</v>
      </c>
      <c r="W50" s="1159"/>
      <c r="X50" s="1159"/>
      <c r="Y50" s="1159"/>
      <c r="Z50" s="1159"/>
      <c r="AA50" s="1031"/>
      <c r="AB50" s="1031"/>
      <c r="AC50" s="1182" t="str">
        <f>IFERROR(VLOOKUP(Y5,【参考】数式用!$A$5:$AB$37,MATCH(AC49,【参考】数式用!$B$4:$AB$4,0)+1,FALSE),"")</f>
        <v/>
      </c>
      <c r="AD50" s="1183"/>
      <c r="AE50" s="1183"/>
      <c r="AF50" s="1183"/>
      <c r="AG50" s="1183"/>
      <c r="AH50" s="1184"/>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5" t="s">
        <v>2053</v>
      </c>
      <c r="BW50" s="1196"/>
      <c r="BX50" s="1196"/>
      <c r="BY50" s="1196"/>
      <c r="BZ50" s="1196"/>
      <c r="CA50" s="1197"/>
      <c r="CD50" s="142"/>
    </row>
    <row r="51" spans="2:86" ht="17.25" customHeight="1">
      <c r="B51" s="1168" t="s">
        <v>2120</v>
      </c>
      <c r="C51" s="1169"/>
      <c r="D51" s="1169"/>
      <c r="E51" s="1169"/>
      <c r="F51" s="1170"/>
      <c r="G51" s="1105" t="str">
        <f>IFERROR(ROUNDDOWN(ROUND(AM5*G50,0),0)*H53,"")</f>
        <v/>
      </c>
      <c r="H51" s="1105"/>
      <c r="I51" s="1105"/>
      <c r="J51" s="1105"/>
      <c r="K51" s="55" t="s">
        <v>2116</v>
      </c>
      <c r="L51" s="1102" t="str">
        <f>IFERROR(ROUNDDOWN(ROUND(AM5*L50,0),0)*H53,"")</f>
        <v/>
      </c>
      <c r="M51" s="1103"/>
      <c r="N51" s="1103"/>
      <c r="O51" s="1103"/>
      <c r="P51" s="55" t="s">
        <v>2116</v>
      </c>
      <c r="Q51" s="1104" t="str">
        <f>IFERROR(ROUNDDOWN(ROUND(AM5*Q50,0),0)*H53,"")</f>
        <v/>
      </c>
      <c r="R51" s="1105"/>
      <c r="S51" s="1105"/>
      <c r="T51" s="1105"/>
      <c r="U51" s="56" t="s">
        <v>2116</v>
      </c>
      <c r="V51" s="1190">
        <f>IFERROR(SUM(G51,L51,Q51),"")</f>
        <v>0</v>
      </c>
      <c r="W51" s="1191"/>
      <c r="X51" s="1191"/>
      <c r="Y51" s="1191"/>
      <c r="Z51" s="57" t="s">
        <v>2116</v>
      </c>
      <c r="AB51" s="58"/>
      <c r="AC51" s="1104" t="str">
        <f>IFERROR(ROUNDDOWN(ROUND(AM5*AC50,0),0)*AD53,"")</f>
        <v/>
      </c>
      <c r="AD51" s="1105"/>
      <c r="AE51" s="1105"/>
      <c r="AF51" s="1105"/>
      <c r="AG51" s="1105"/>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8">
        <f>IF(AND(Q49="ベア加算なし",BA48="ベア加算"),ROUNDDOWN(ROUND(AM5*VLOOKUP(Y5,【参考】数式用!$A$5:$AB$37,9,FALSE),0),0)*AD53,0)</f>
        <v>0</v>
      </c>
      <c r="BW51" s="1199"/>
      <c r="BX51" s="1199"/>
      <c r="BY51" s="1199"/>
      <c r="BZ51" s="1199"/>
      <c r="CA51" s="1200"/>
      <c r="CD51" s="142"/>
    </row>
    <row r="52" spans="2:86" ht="13.5" customHeight="1">
      <c r="B52" s="1168"/>
      <c r="C52" s="1169"/>
      <c r="D52" s="1169"/>
      <c r="E52" s="1169"/>
      <c r="F52" s="1170"/>
      <c r="G52" s="1100" t="str">
        <f>IFERROR("("&amp;TEXT(G51/H53,"#,##0円")&amp;"/月)","")</f>
        <v/>
      </c>
      <c r="H52" s="1101"/>
      <c r="I52" s="1101"/>
      <c r="J52" s="1101"/>
      <c r="K52" s="1101"/>
      <c r="L52" s="1188" t="str">
        <f>IFERROR("("&amp;TEXT(L51/H53,"#,##0円")&amp;"/月)","")</f>
        <v/>
      </c>
      <c r="M52" s="1189"/>
      <c r="N52" s="1189"/>
      <c r="O52" s="1189"/>
      <c r="P52" s="1100"/>
      <c r="Q52" s="1101" t="str">
        <f>IFERROR("("&amp;TEXT(Q51/H53,"#,##0円")&amp;"/月)","")</f>
        <v/>
      </c>
      <c r="R52" s="1101"/>
      <c r="S52" s="1101"/>
      <c r="T52" s="1101"/>
      <c r="U52" s="1101"/>
      <c r="V52" s="1101" t="str">
        <f>IFERROR("("&amp;TEXT(V51/H53,"#,##0円")&amp;"/月)","")</f>
        <v>(0円/月)</v>
      </c>
      <c r="W52" s="1101"/>
      <c r="X52" s="1101"/>
      <c r="Y52" s="1101"/>
      <c r="Z52" s="1101"/>
      <c r="AB52" s="58"/>
      <c r="AC52" s="1188" t="str">
        <f>IFERROR("("&amp;TEXT(AC51/AD53,"#,##0円")&amp;"/月)","")</f>
        <v/>
      </c>
      <c r="AD52" s="1189"/>
      <c r="AE52" s="1189"/>
      <c r="AF52" s="1189"/>
      <c r="AG52" s="1189"/>
      <c r="AH52" s="1100"/>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050" t="s">
        <v>2202</v>
      </c>
      <c r="AT56" s="1050"/>
      <c r="AU56" s="1050"/>
      <c r="AV56" s="1050"/>
      <c r="AW56" s="1050" t="s">
        <v>2201</v>
      </c>
      <c r="AX56" s="1050"/>
      <c r="AY56" s="1050"/>
      <c r="AZ56" s="1050"/>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037"/>
      <c r="AT57" s="1037"/>
      <c r="AU57" s="1037"/>
      <c r="AV57" s="1037"/>
      <c r="AW57" s="1043"/>
      <c r="AX57" s="1043"/>
      <c r="AY57" s="1043"/>
      <c r="AZ57" s="1043"/>
      <c r="BP57" s="151"/>
      <c r="BR57" s="151"/>
      <c r="BS57" s="151"/>
      <c r="BT57" s="151"/>
      <c r="BU57" s="151"/>
      <c r="BV57" s="151"/>
      <c r="BW57" s="151"/>
      <c r="BX57" s="151"/>
      <c r="BY57" s="151"/>
      <c r="BZ57" s="151"/>
      <c r="CA57" s="151"/>
      <c r="CB57" s="151"/>
      <c r="CC57" s="151"/>
      <c r="CD57" s="151"/>
      <c r="CE57" s="151"/>
      <c r="CF57" s="151"/>
      <c r="CH57" s="154"/>
    </row>
    <row r="58" spans="2:86" ht="15.95" customHeight="1">
      <c r="U58" s="1211" t="s">
        <v>2055</v>
      </c>
      <c r="V58" s="1211"/>
      <c r="W58" s="1211"/>
      <c r="X58" s="1211"/>
      <c r="Y58" s="1211"/>
      <c r="Z58" s="539" t="str">
        <f>IF(AND(B9&lt;&gt;"処遇加算なし",F15=4),IF(V24="✓",1,IF(V25="✓",2,IF(V26="✓",3,""))),"")</f>
        <v/>
      </c>
      <c r="AA58" s="536"/>
      <c r="AB58" s="537"/>
      <c r="AC58" s="1211" t="s">
        <v>2055</v>
      </c>
      <c r="AD58" s="1211"/>
      <c r="AE58" s="1211"/>
      <c r="AF58" s="1211"/>
      <c r="AG58" s="1211"/>
      <c r="AH58" s="425">
        <f>IF(AND(F15&lt;&gt;4,F15&lt;&gt;5),0,IF(AU8="○",1,3))</f>
        <v>3</v>
      </c>
      <c r="AI58" s="537"/>
      <c r="AJ58" s="537"/>
      <c r="AK58" s="1211" t="s">
        <v>2055</v>
      </c>
      <c r="AL58" s="1211"/>
      <c r="AM58" s="1211"/>
      <c r="AN58" s="1211"/>
      <c r="AO58" s="1211"/>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1" t="s">
        <v>2056</v>
      </c>
      <c r="V59" s="1211"/>
      <c r="W59" s="1211"/>
      <c r="X59" s="1211"/>
      <c r="Y59" s="1211"/>
      <c r="Z59" s="539" t="str">
        <f>IF(AND(B9&lt;&gt;"処遇加算なし",F15=4),IF(V28="✓",1,IF(V29="✓",2,IF(V30="✓",3,""))),"")</f>
        <v/>
      </c>
      <c r="AA59" s="536"/>
      <c r="AB59" s="537"/>
      <c r="AC59" s="1211" t="s">
        <v>2056</v>
      </c>
      <c r="AD59" s="1211"/>
      <c r="AE59" s="1211"/>
      <c r="AF59" s="1211"/>
      <c r="AG59" s="1211"/>
      <c r="AH59" s="425">
        <f>IF(AND(F15&lt;&gt;4,F15&lt;&gt;5),0,IF(AV8="○",1,3))</f>
        <v>3</v>
      </c>
      <c r="AI59" s="537"/>
      <c r="AJ59" s="537"/>
      <c r="AK59" s="1211" t="s">
        <v>2056</v>
      </c>
      <c r="AL59" s="1211"/>
      <c r="AM59" s="1211"/>
      <c r="AN59" s="1211"/>
      <c r="AO59" s="1211"/>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1" t="s">
        <v>2057</v>
      </c>
      <c r="V60" s="1211"/>
      <c r="W60" s="1211"/>
      <c r="X60" s="1211"/>
      <c r="Y60" s="1211"/>
      <c r="Z60" s="539" t="str">
        <f>IF(AND(B9&lt;&gt;"処遇加算なし",F15=4),IF(V32="✓",1,IF(V33="✓",2,"")),"")</f>
        <v/>
      </c>
      <c r="AA60" s="536"/>
      <c r="AB60" s="537"/>
      <c r="AC60" s="1211" t="s">
        <v>2057</v>
      </c>
      <c r="AD60" s="1211"/>
      <c r="AE60" s="1211"/>
      <c r="AF60" s="1211"/>
      <c r="AG60" s="1211"/>
      <c r="AH60" s="425">
        <f>IF(AND(F15&lt;&gt;4,F15&lt;&gt;5),0,IF(AW8="○",1,3))</f>
        <v>3</v>
      </c>
      <c r="AI60" s="537"/>
      <c r="AJ60" s="537"/>
      <c r="AK60" s="1211" t="s">
        <v>2057</v>
      </c>
      <c r="AL60" s="1211"/>
      <c r="AM60" s="1211"/>
      <c r="AN60" s="1211"/>
      <c r="AO60" s="1211"/>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1" t="s">
        <v>2058</v>
      </c>
      <c r="V61" s="1211"/>
      <c r="W61" s="1211"/>
      <c r="X61" s="1211"/>
      <c r="Y61" s="1211"/>
      <c r="Z61" s="539" t="str">
        <f>IF(AND(B9&lt;&gt;"処遇加算なし",F15=4),IF(V36="✓",1,IF(V37="✓",2,"")),"")</f>
        <v/>
      </c>
      <c r="AA61" s="536"/>
      <c r="AB61" s="537"/>
      <c r="AC61" s="1211" t="s">
        <v>2058</v>
      </c>
      <c r="AD61" s="1211"/>
      <c r="AE61" s="1211"/>
      <c r="AF61" s="1211"/>
      <c r="AG61" s="1211"/>
      <c r="AH61" s="425">
        <f>IF(AND(F15&lt;&gt;4,F15&lt;&gt;5),0,IF(AX8="○",1,2))</f>
        <v>2</v>
      </c>
      <c r="AI61" s="537"/>
      <c r="AJ61" s="537"/>
      <c r="AK61" s="1211" t="s">
        <v>2058</v>
      </c>
      <c r="AL61" s="1211"/>
      <c r="AM61" s="1211"/>
      <c r="AN61" s="1211"/>
      <c r="AO61" s="1211"/>
      <c r="AP61" s="425">
        <f>IF(AX8="○",1,2)</f>
        <v>2</v>
      </c>
      <c r="AQ61" s="145"/>
      <c r="AR61" s="145"/>
      <c r="AS61" s="1038" t="str">
        <f>IF(OR(AND(Z61=1,AH61=2),AND(Z61=1,AP61=2)),"○","")</f>
        <v/>
      </c>
      <c r="AT61" s="1038"/>
      <c r="AU61" s="1038"/>
      <c r="AV61" s="1038"/>
      <c r="AW61" s="1044" t="str">
        <f>IF(OR((AD61-AL61)&lt;0,(AD61-AT61)&lt;0),"!","")</f>
        <v/>
      </c>
      <c r="AX61" s="1044"/>
      <c r="AY61" s="1044"/>
      <c r="AZ61" s="1044"/>
      <c r="BP61" s="151"/>
      <c r="BR61" s="151"/>
      <c r="BS61" s="151"/>
      <c r="BT61" s="151"/>
      <c r="BU61" s="151"/>
      <c r="BV61" s="151"/>
      <c r="BW61" s="151"/>
      <c r="BX61" s="151"/>
      <c r="BY61" s="151"/>
      <c r="BZ61" s="151"/>
      <c r="CA61" s="151"/>
      <c r="CB61" s="151"/>
      <c r="CC61" s="151"/>
      <c r="CD61" s="151"/>
      <c r="CE61" s="151"/>
      <c r="CF61" s="151"/>
      <c r="CH61" s="154"/>
    </row>
    <row r="62" spans="2:86" ht="15.95" customHeight="1">
      <c r="U62" s="1211" t="s">
        <v>2059</v>
      </c>
      <c r="V62" s="1211"/>
      <c r="W62" s="1211"/>
      <c r="X62" s="1211"/>
      <c r="Y62" s="1211"/>
      <c r="Z62" s="539" t="str">
        <f>IF(AND(B9&lt;&gt;"処遇加算なし",F15=4),IF(V40="✓",1,IF(V41="✓",2,"")),"")</f>
        <v/>
      </c>
      <c r="AA62" s="536"/>
      <c r="AB62" s="537"/>
      <c r="AC62" s="1211" t="s">
        <v>2059</v>
      </c>
      <c r="AD62" s="1211"/>
      <c r="AE62" s="1211"/>
      <c r="AF62" s="1211"/>
      <c r="AG62" s="1211"/>
      <c r="AH62" s="425">
        <f>IF(AND(F15&lt;&gt;4,F15&lt;&gt;5),0,IF(AY8="○",1,2))</f>
        <v>2</v>
      </c>
      <c r="AI62" s="537"/>
      <c r="AJ62" s="537"/>
      <c r="AK62" s="1211" t="s">
        <v>2059</v>
      </c>
      <c r="AL62" s="1211"/>
      <c r="AM62" s="1211"/>
      <c r="AN62" s="1211"/>
      <c r="AO62" s="1211"/>
      <c r="AP62" s="425">
        <f>IF(AY8="○",1,2)</f>
        <v>2</v>
      </c>
      <c r="AQ62" s="145"/>
      <c r="AR62" s="145"/>
      <c r="AS62" s="1038" t="str">
        <f>IF(OR(AND(Z62=1,AH62=2),AND(Z62=1,AP62=2)),"○","")</f>
        <v/>
      </c>
      <c r="AT62" s="1038"/>
      <c r="AU62" s="1038"/>
      <c r="AV62" s="1038"/>
      <c r="AW62" s="1044" t="str">
        <f>IF(OR((AD62-AL62)&lt;0,(AD62-AT62)&lt;0),"!","")</f>
        <v/>
      </c>
      <c r="AX62" s="1044"/>
      <c r="AY62" s="1044"/>
      <c r="AZ62" s="1044"/>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38" t="str">
        <f>IF(OR(AND(Z63=1,AH63=2),AND(Z63=1,AP63=2)),"○","")</f>
        <v/>
      </c>
      <c r="AT63" s="1038"/>
      <c r="AU63" s="1038"/>
      <c r="AV63" s="1038"/>
      <c r="AW63" s="1044" t="str">
        <f>IF(OR((AD63-AL63)&lt;0,(AD63-AT63)&lt;0),"!","")</f>
        <v/>
      </c>
      <c r="AX63" s="1044"/>
      <c r="AY63" s="1044"/>
      <c r="AZ63" s="1044"/>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2024-04-02T07:43:36Z</dcterms:created>
  <dcterms:modified xsi:type="dcterms:W3CDTF">2024-04-02T07:47:13Z</dcterms:modified>
</cp:coreProperties>
</file>